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Pedro MARZANO\AppData\Local\Microsoft\Windows\INetCache\Content.Outlook\G1CCMPCA\"/>
    </mc:Choice>
  </mc:AlternateContent>
  <xr:revisionPtr revIDLastSave="0" documentId="13_ncr:1_{4E6B73FC-498F-4A5D-AD43-5E04019286CD}" xr6:coauthVersionLast="47" xr6:coauthVersionMax="47" xr10:uidLastSave="{00000000-0000-0000-0000-000000000000}"/>
  <bookViews>
    <workbookView xWindow="-19310" yWindow="-110" windowWidth="19420" windowHeight="10300" firstSheet="1" activeTab="1" xr2:uid="{B86E8AA1-85EC-4169-BF77-008F5B563C55}"/>
  </bookViews>
  <sheets>
    <sheet name="Structure" sheetId="50" state="hidden" r:id="rId1"/>
    <sheet name="Introduction" sheetId="2" r:id="rId2"/>
    <sheet name="2. AuM" sheetId="24" r:id="rId3"/>
    <sheet name="5. Équipe" sheetId="30" r:id="rId4"/>
    <sheet name="6. Expertise" sheetId="31" r:id="rId5"/>
    <sheet name="7. Track Record" sheetId="33" r:id="rId6"/>
    <sheet name="12. Output" sheetId="58" r:id="rId7"/>
    <sheet name="12. Hypothèses" sheetId="59" r:id="rId8"/>
    <sheet name="12. Backup&gt;&gt;&gt;" sheetId="60" r:id="rId9"/>
    <sheet name="12. Waterfall" sheetId="61" r:id="rId10"/>
    <sheet name="15. Équipe Dédiée" sheetId="55" r:id="rId11"/>
  </sheets>
  <externalReferences>
    <externalReference r:id="rId12"/>
    <externalReference r:id="rId13"/>
  </externalReferences>
  <definedNames>
    <definedName name="a" localSheetId="1">'[1]Global Equities'!$A$5</definedName>
    <definedName name="a">#REF!</definedName>
    <definedName name="Amount" localSheetId="1">'[1]Global Equities'!$B$3</definedName>
    <definedName name="Amount">#REF!</definedName>
    <definedName name="Default_Range" localSheetId="7">#REF!</definedName>
    <definedName name="Default_Range">#REF!</definedName>
    <definedName name="Fund" localSheetId="1">'[1]Global Equities'!$A$5</definedName>
    <definedName name="Fund">#REF!</definedName>
    <definedName name="Liste">#REF!</definedName>
    <definedName name="_xlnm.Print_Area" localSheetId="7">'12. Hypothèses'!$B$1:$V$52</definedName>
    <definedName name="_xlnm.Print_Area" localSheetId="6">'12. Output'!$B$1:$E$10</definedName>
    <definedName name="_xlnm.Print_Area" localSheetId="9">'12. Waterfall'!$A$1:$O$167</definedName>
    <definedName name="_xlnm.Print_Area" localSheetId="1">Introduction!$A$1:$AN$32</definedName>
    <definedName name="Provision" localSheetId="7">#REF!</definedName>
    <definedName name="Provision">#REF!</definedName>
    <definedName name="Secteu">#REF!</definedName>
    <definedName name="Secteur">#REF!</definedName>
    <definedName name="Sectors">[2]dico!$N$1:$N$10</definedName>
    <definedName name="Semestres" localSheetId="7">'12. Hypothèses'!$Z$23:$Z$42</definedName>
    <definedName name="Semestres">#REF!</definedName>
    <definedName name="Size" localSheetId="1">'[1]Global Equities'!$A$5</definedName>
    <definedName name="Size">#REF!</definedName>
    <definedName name="Sortie" localSheetId="7">'12. Hypothèses'!$Y$23:$Y$54</definedName>
    <definedName name="Sortie">#REF!</definedName>
    <definedName name="Sortie2" localSheetId="7">'12. Hypothèses'!$Z$23:$Z$42</definedName>
    <definedName name="Sortie2">#REF!</definedName>
    <definedName name="Timeline" localSheetId="7">#REF!</definedName>
    <definedName name="Timeline">#REF!</definedName>
    <definedName name="total" localSheetId="7">'12. Hypothèses'!$Z$23:$Z$42</definedName>
    <definedName name="total">#REF!</definedName>
    <definedName name="Typ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61" l="1"/>
  <c r="C45" i="61"/>
  <c r="C44" i="61"/>
  <c r="C43" i="61"/>
  <c r="C42" i="61"/>
  <c r="C41" i="61"/>
  <c r="C40" i="61"/>
  <c r="C39" i="61"/>
  <c r="C38" i="61"/>
  <c r="C37" i="61"/>
  <c r="C36" i="61"/>
  <c r="C35" i="61"/>
  <c r="C34" i="61"/>
  <c r="C33" i="61"/>
  <c r="C32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K34" i="61" l="1"/>
  <c r="J34" i="61"/>
  <c r="D34" i="61"/>
  <c r="G34" i="61"/>
  <c r="F34" i="61"/>
  <c r="M34" i="61"/>
  <c r="L34" i="61"/>
  <c r="E34" i="61"/>
  <c r="H34" i="61"/>
  <c r="I34" i="61"/>
  <c r="M32" i="61"/>
  <c r="L32" i="61"/>
  <c r="J32" i="61"/>
  <c r="D32" i="61"/>
  <c r="I32" i="61"/>
  <c r="G32" i="61"/>
  <c r="H32" i="61"/>
  <c r="E32" i="61"/>
  <c r="F32" i="61"/>
  <c r="K32" i="61"/>
  <c r="H35" i="61"/>
  <c r="G35" i="61"/>
  <c r="F35" i="61"/>
  <c r="D35" i="61"/>
  <c r="M35" i="61"/>
  <c r="E35" i="61"/>
  <c r="I35" i="61"/>
  <c r="L35" i="61"/>
  <c r="K35" i="61"/>
  <c r="J35" i="61"/>
  <c r="K24" i="61"/>
  <c r="J24" i="61"/>
  <c r="D24" i="61"/>
  <c r="I24" i="61"/>
  <c r="E24" i="61"/>
  <c r="F24" i="61"/>
  <c r="G24" i="61"/>
  <c r="M24" i="61"/>
  <c r="H24" i="61"/>
  <c r="L24" i="61"/>
  <c r="I26" i="61"/>
  <c r="H26" i="61"/>
  <c r="G26" i="61"/>
  <c r="K26" i="61"/>
  <c r="J26" i="61"/>
  <c r="F26" i="61"/>
  <c r="L26" i="61"/>
  <c r="E26" i="61"/>
  <c r="M26" i="61"/>
  <c r="D26" i="61"/>
  <c r="J27" i="61"/>
  <c r="I27" i="61"/>
  <c r="L27" i="61"/>
  <c r="E27" i="61"/>
  <c r="M27" i="61"/>
  <c r="K27" i="61"/>
  <c r="F27" i="61"/>
  <c r="D27" i="61"/>
  <c r="H27" i="61"/>
  <c r="G27" i="61"/>
  <c r="J43" i="61"/>
  <c r="I43" i="61"/>
  <c r="G43" i="61"/>
  <c r="D43" i="61"/>
  <c r="H43" i="61"/>
  <c r="K43" i="61"/>
  <c r="M43" i="61"/>
  <c r="F43" i="61"/>
  <c r="E43" i="61"/>
  <c r="L43" i="61"/>
  <c r="M19" i="61"/>
  <c r="I19" i="61"/>
  <c r="H19" i="61"/>
  <c r="D19" i="61"/>
  <c r="L19" i="61"/>
  <c r="K19" i="61"/>
  <c r="J19" i="61"/>
  <c r="F19" i="61"/>
  <c r="E19" i="61"/>
  <c r="G19" i="61"/>
  <c r="F37" i="61"/>
  <c r="E37" i="61"/>
  <c r="J37" i="61"/>
  <c r="H37" i="61"/>
  <c r="G37" i="61"/>
  <c r="M37" i="61"/>
  <c r="D37" i="61"/>
  <c r="K37" i="61"/>
  <c r="I37" i="61"/>
  <c r="L37" i="61"/>
  <c r="D39" i="61"/>
  <c r="M39" i="61"/>
  <c r="I39" i="61"/>
  <c r="L39" i="61"/>
  <c r="H39" i="61"/>
  <c r="J39" i="61"/>
  <c r="G39" i="61"/>
  <c r="K39" i="61"/>
  <c r="F39" i="61"/>
  <c r="E39" i="61"/>
  <c r="D41" i="61"/>
  <c r="L41" i="61"/>
  <c r="K41" i="61"/>
  <c r="M41" i="61"/>
  <c r="J41" i="61"/>
  <c r="E41" i="61"/>
  <c r="I41" i="61"/>
  <c r="H41" i="61"/>
  <c r="G41" i="61"/>
  <c r="F41" i="61"/>
  <c r="G28" i="61"/>
  <c r="F28" i="61"/>
  <c r="E28" i="61"/>
  <c r="M28" i="61"/>
  <c r="L28" i="61"/>
  <c r="K28" i="61"/>
  <c r="J28" i="61"/>
  <c r="I28" i="61"/>
  <c r="D28" i="61"/>
  <c r="H28" i="61"/>
  <c r="G44" i="61"/>
  <c r="F44" i="61"/>
  <c r="E44" i="61"/>
  <c r="K44" i="61"/>
  <c r="D44" i="61"/>
  <c r="J44" i="61"/>
  <c r="I44" i="61"/>
  <c r="L44" i="61"/>
  <c r="H44" i="61"/>
  <c r="M44" i="61"/>
  <c r="M36" i="61"/>
  <c r="I36" i="61"/>
  <c r="H36" i="61"/>
  <c r="L36" i="61"/>
  <c r="D36" i="61"/>
  <c r="K36" i="61"/>
  <c r="J36" i="61"/>
  <c r="G36" i="61"/>
  <c r="F36" i="61"/>
  <c r="E36" i="61"/>
  <c r="D23" i="61"/>
  <c r="M23" i="61"/>
  <c r="L23" i="61"/>
  <c r="K23" i="61"/>
  <c r="J23" i="61"/>
  <c r="I23" i="61"/>
  <c r="F23" i="61"/>
  <c r="H23" i="61"/>
  <c r="G23" i="61"/>
  <c r="E23" i="61"/>
  <c r="D25" i="61"/>
  <c r="L25" i="61"/>
  <c r="K25" i="61"/>
  <c r="H25" i="61"/>
  <c r="E25" i="61"/>
  <c r="M25" i="61"/>
  <c r="F25" i="61"/>
  <c r="J25" i="61"/>
  <c r="G25" i="61"/>
  <c r="I25" i="61"/>
  <c r="M45" i="61"/>
  <c r="L45" i="61"/>
  <c r="K45" i="61"/>
  <c r="H45" i="61"/>
  <c r="G45" i="61"/>
  <c r="D45" i="61"/>
  <c r="I45" i="61"/>
  <c r="E45" i="61"/>
  <c r="J45" i="61"/>
  <c r="F45" i="61"/>
  <c r="J33" i="61"/>
  <c r="I33" i="61"/>
  <c r="H33" i="61"/>
  <c r="F33" i="61"/>
  <c r="D33" i="61"/>
  <c r="G33" i="61"/>
  <c r="E33" i="61"/>
  <c r="M33" i="61"/>
  <c r="L33" i="61"/>
  <c r="K33" i="61"/>
  <c r="F20" i="61"/>
  <c r="E20" i="61"/>
  <c r="I20" i="61"/>
  <c r="H20" i="61"/>
  <c r="G20" i="61"/>
  <c r="M20" i="61"/>
  <c r="K20" i="61"/>
  <c r="J20" i="61"/>
  <c r="D20" i="61"/>
  <c r="L20" i="61"/>
  <c r="M38" i="61"/>
  <c r="L38" i="61"/>
  <c r="K38" i="61"/>
  <c r="G38" i="61"/>
  <c r="F38" i="61"/>
  <c r="E38" i="61"/>
  <c r="J38" i="61"/>
  <c r="I38" i="61"/>
  <c r="D38" i="61"/>
  <c r="H38" i="61"/>
  <c r="K40" i="61"/>
  <c r="J40" i="61"/>
  <c r="D40" i="61"/>
  <c r="I40" i="61"/>
  <c r="E40" i="61"/>
  <c r="L40" i="61"/>
  <c r="G40" i="61"/>
  <c r="H40" i="61"/>
  <c r="M40" i="61"/>
  <c r="F40" i="61"/>
  <c r="I42" i="61"/>
  <c r="H42" i="61"/>
  <c r="G42" i="61"/>
  <c r="E42" i="61"/>
  <c r="L42" i="61"/>
  <c r="M42" i="61"/>
  <c r="K42" i="61"/>
  <c r="D42" i="61"/>
  <c r="J42" i="61"/>
  <c r="F42" i="61"/>
  <c r="M29" i="61"/>
  <c r="L29" i="61"/>
  <c r="H29" i="61"/>
  <c r="G29" i="61"/>
  <c r="E29" i="61"/>
  <c r="D29" i="61"/>
  <c r="K29" i="61"/>
  <c r="F29" i="61"/>
  <c r="J29" i="61"/>
  <c r="I29" i="61"/>
  <c r="E30" i="61"/>
  <c r="F30" i="61"/>
  <c r="D30" i="61"/>
  <c r="J30" i="61"/>
  <c r="I30" i="61"/>
  <c r="H30" i="61"/>
  <c r="M30" i="61"/>
  <c r="K30" i="61"/>
  <c r="G30" i="61"/>
  <c r="L30" i="61"/>
  <c r="E46" i="61"/>
  <c r="M46" i="61"/>
  <c r="L46" i="61"/>
  <c r="H46" i="61"/>
  <c r="G46" i="61"/>
  <c r="F46" i="61"/>
  <c r="K46" i="61"/>
  <c r="J46" i="61"/>
  <c r="I46" i="61"/>
  <c r="D46" i="61"/>
  <c r="M21" i="61"/>
  <c r="L21" i="61"/>
  <c r="K21" i="61"/>
  <c r="G21" i="61"/>
  <c r="F21" i="61"/>
  <c r="D21" i="61"/>
  <c r="I21" i="61"/>
  <c r="E21" i="61"/>
  <c r="J21" i="61"/>
  <c r="H21" i="61"/>
  <c r="L31" i="61"/>
  <c r="K31" i="61"/>
  <c r="J31" i="61"/>
  <c r="F31" i="61"/>
  <c r="E31" i="61"/>
  <c r="M31" i="61"/>
  <c r="I31" i="61"/>
  <c r="H31" i="61"/>
  <c r="G31" i="61"/>
  <c r="D31" i="61"/>
  <c r="E17" i="61"/>
  <c r="K17" i="61"/>
  <c r="I17" i="61"/>
  <c r="H17" i="61"/>
  <c r="D17" i="61"/>
  <c r="M17" i="61"/>
  <c r="G17" i="61"/>
  <c r="L17" i="61"/>
  <c r="J17" i="61"/>
  <c r="F17" i="61"/>
  <c r="H18" i="61"/>
  <c r="G18" i="61"/>
  <c r="J18" i="61"/>
  <c r="F18" i="61"/>
  <c r="E18" i="61"/>
  <c r="D18" i="61"/>
  <c r="M18" i="61"/>
  <c r="L18" i="61"/>
  <c r="K18" i="61"/>
  <c r="I18" i="61"/>
  <c r="M22" i="61"/>
  <c r="L22" i="61"/>
  <c r="K22" i="61"/>
  <c r="E22" i="61"/>
  <c r="D22" i="61"/>
  <c r="J22" i="61"/>
  <c r="I22" i="61"/>
  <c r="H22" i="61"/>
  <c r="F22" i="61"/>
  <c r="G22" i="61"/>
  <c r="K50" i="59"/>
  <c r="K49" i="59"/>
  <c r="K48" i="59"/>
  <c r="K47" i="59"/>
  <c r="K46" i="59"/>
  <c r="K45" i="59"/>
  <c r="K44" i="59"/>
  <c r="K43" i="59"/>
  <c r="K42" i="59"/>
  <c r="K41" i="59"/>
  <c r="K40" i="59"/>
  <c r="K39" i="59"/>
  <c r="K38" i="59"/>
  <c r="K37" i="59"/>
  <c r="K36" i="59"/>
  <c r="K35" i="59"/>
  <c r="K34" i="59"/>
  <c r="K33" i="59"/>
  <c r="K32" i="59"/>
  <c r="K31" i="59"/>
  <c r="K30" i="59"/>
  <c r="K29" i="59"/>
  <c r="K28" i="59"/>
  <c r="K27" i="59"/>
  <c r="K26" i="59"/>
  <c r="K25" i="59"/>
  <c r="K24" i="59"/>
  <c r="K23" i="59"/>
  <c r="K22" i="59"/>
  <c r="K21" i="59"/>
  <c r="C1" i="58" l="1" a="1"/>
  <c r="C1" i="58" s="1"/>
  <c r="M10" i="31"/>
  <c r="M9" i="31"/>
  <c r="M8" i="31"/>
  <c r="U50" i="59"/>
  <c r="U49" i="59"/>
  <c r="U48" i="59"/>
  <c r="U47" i="59"/>
  <c r="U46" i="59"/>
  <c r="U45" i="59"/>
  <c r="U44" i="59"/>
  <c r="U43" i="59"/>
  <c r="U42" i="59"/>
  <c r="U41" i="59"/>
  <c r="U40" i="59"/>
  <c r="U39" i="59"/>
  <c r="U38" i="59"/>
  <c r="U37" i="59"/>
  <c r="U36" i="59"/>
  <c r="U35" i="59"/>
  <c r="U34" i="59"/>
  <c r="U33" i="59"/>
  <c r="U32" i="59"/>
  <c r="U31" i="59"/>
  <c r="U30" i="59"/>
  <c r="U29" i="59"/>
  <c r="U28" i="59"/>
  <c r="U27" i="59"/>
  <c r="U26" i="59"/>
  <c r="U25" i="59"/>
  <c r="U24" i="59"/>
  <c r="U23" i="59"/>
  <c r="AC22" i="59"/>
  <c r="AD22" i="59" s="1"/>
  <c r="AC23" i="59"/>
  <c r="AJ23" i="59" s="1"/>
  <c r="AC24" i="59"/>
  <c r="AL24" i="59" s="1"/>
  <c r="AC25" i="59"/>
  <c r="AG25" i="59" s="1"/>
  <c r="AC26" i="59"/>
  <c r="AL26" i="59" s="1"/>
  <c r="AC27" i="59"/>
  <c r="AI27" i="59" s="1"/>
  <c r="AC28" i="59"/>
  <c r="AF28" i="59" s="1"/>
  <c r="AC29" i="59"/>
  <c r="AL29" i="59" s="1"/>
  <c r="AC30" i="59"/>
  <c r="AD30" i="59" s="1"/>
  <c r="AC31" i="59"/>
  <c r="AJ31" i="59" s="1"/>
  <c r="AC32" i="59"/>
  <c r="AL32" i="59" s="1"/>
  <c r="AC33" i="59"/>
  <c r="AF33" i="59" s="1"/>
  <c r="AC34" i="59"/>
  <c r="AL34" i="59" s="1"/>
  <c r="AC35" i="59"/>
  <c r="AL35" i="59" s="1"/>
  <c r="AC36" i="59"/>
  <c r="AH36" i="59" s="1"/>
  <c r="AC37" i="59"/>
  <c r="AM37" i="59" s="1"/>
  <c r="AC38" i="59"/>
  <c r="AD38" i="59" s="1"/>
  <c r="AC39" i="59"/>
  <c r="AL39" i="59" s="1"/>
  <c r="AC40" i="59"/>
  <c r="AL40" i="59" s="1"/>
  <c r="AC41" i="59"/>
  <c r="AH41" i="59" s="1"/>
  <c r="AC42" i="59"/>
  <c r="AL42" i="59" s="1"/>
  <c r="AC43" i="59"/>
  <c r="AD43" i="59" s="1"/>
  <c r="AC44" i="59"/>
  <c r="AJ44" i="59" s="1"/>
  <c r="AC45" i="59"/>
  <c r="AM45" i="59" s="1"/>
  <c r="AC46" i="59"/>
  <c r="AF46" i="59" s="1"/>
  <c r="AC47" i="59"/>
  <c r="AL47" i="59" s="1"/>
  <c r="AC48" i="59"/>
  <c r="AM48" i="59" s="1"/>
  <c r="AC49" i="59"/>
  <c r="AH49" i="59" s="1"/>
  <c r="AC50" i="59"/>
  <c r="AM50" i="59" s="1"/>
  <c r="AC21" i="59"/>
  <c r="AK21" i="59" s="1"/>
  <c r="AE20" i="59"/>
  <c r="AF20" i="59" s="1"/>
  <c r="AG20" i="59" s="1"/>
  <c r="AH20" i="59" s="1"/>
  <c r="AI20" i="59" s="1"/>
  <c r="AJ20" i="59" s="1"/>
  <c r="AK20" i="59" s="1"/>
  <c r="AL20" i="59" s="1"/>
  <c r="AM20" i="59" s="1"/>
  <c r="AM21" i="59" l="1"/>
  <c r="AE26" i="59"/>
  <c r="AF26" i="59"/>
  <c r="AD26" i="59"/>
  <c r="AD25" i="59"/>
  <c r="AJ24" i="59"/>
  <c r="AM24" i="59"/>
  <c r="AI34" i="59"/>
  <c r="AL21" i="59"/>
  <c r="AF24" i="59"/>
  <c r="AM33" i="59"/>
  <c r="AK23" i="59"/>
  <c r="AL23" i="59"/>
  <c r="AG24" i="59"/>
  <c r="AH24" i="59"/>
  <c r="AI24" i="59"/>
  <c r="AG42" i="59"/>
  <c r="AE42" i="59"/>
  <c r="AF42" i="59"/>
  <c r="AD41" i="59"/>
  <c r="AM40" i="59"/>
  <c r="AH42" i="59"/>
  <c r="AI42" i="59"/>
  <c r="AJ30" i="59"/>
  <c r="AK30" i="59"/>
  <c r="AE30" i="59"/>
  <c r="AJ42" i="59"/>
  <c r="AM30" i="59"/>
  <c r="AJ34" i="59"/>
  <c r="AD31" i="59"/>
  <c r="AL33" i="59"/>
  <c r="AK26" i="59"/>
  <c r="AH26" i="59"/>
  <c r="AM26" i="59"/>
  <c r="AH31" i="59"/>
  <c r="AG38" i="59"/>
  <c r="AK42" i="59"/>
  <c r="AK39" i="59"/>
  <c r="AF36" i="59"/>
  <c r="AK31" i="59"/>
  <c r="AJ38" i="59"/>
  <c r="AM42" i="59"/>
  <c r="AF32" i="59"/>
  <c r="AK38" i="59"/>
  <c r="AG31" i="59"/>
  <c r="AF38" i="59"/>
  <c r="AG32" i="59"/>
  <c r="AM38" i="59"/>
  <c r="AG26" i="59"/>
  <c r="AM32" i="59"/>
  <c r="AD39" i="59"/>
  <c r="AH35" i="59"/>
  <c r="AD33" i="59"/>
  <c r="AG39" i="59"/>
  <c r="AL37" i="59"/>
  <c r="AE38" i="59"/>
  <c r="AI26" i="59"/>
  <c r="AG33" i="59"/>
  <c r="AH39" i="59"/>
  <c r="AE25" i="59"/>
  <c r="AE23" i="59"/>
  <c r="AD23" i="59"/>
  <c r="AF23" i="59"/>
  <c r="AG23" i="59"/>
  <c r="AH23" i="59"/>
  <c r="AI23" i="59"/>
  <c r="AL22" i="59"/>
  <c r="AK22" i="59"/>
  <c r="AM22" i="59"/>
  <c r="AE22" i="59"/>
  <c r="AG22" i="59"/>
  <c r="AI22" i="59"/>
  <c r="AJ22" i="59"/>
  <c r="AF22" i="59"/>
  <c r="AD21" i="59"/>
  <c r="AI28" i="59"/>
  <c r="AM34" i="59"/>
  <c r="AI36" i="59"/>
  <c r="AG41" i="59"/>
  <c r="AH25" i="59"/>
  <c r="AD27" i="59"/>
  <c r="AJ28" i="59"/>
  <c r="AF30" i="59"/>
  <c r="AL31" i="59"/>
  <c r="AH33" i="59"/>
  <c r="AD35" i="59"/>
  <c r="AJ36" i="59"/>
  <c r="AM23" i="59"/>
  <c r="AI25" i="59"/>
  <c r="AE27" i="59"/>
  <c r="AK28" i="59"/>
  <c r="AG30" i="59"/>
  <c r="AM31" i="59"/>
  <c r="AI33" i="59"/>
  <c r="AE35" i="59"/>
  <c r="AK36" i="59"/>
  <c r="AM39" i="59"/>
  <c r="AI41" i="59"/>
  <c r="AE43" i="59"/>
  <c r="AK44" i="59"/>
  <c r="AG46" i="59"/>
  <c r="AM47" i="59"/>
  <c r="AI49" i="59"/>
  <c r="AD24" i="59"/>
  <c r="AJ25" i="59"/>
  <c r="AF27" i="59"/>
  <c r="AL28" i="59"/>
  <c r="AH30" i="59"/>
  <c r="AD32" i="59"/>
  <c r="AJ33" i="59"/>
  <c r="AF35" i="59"/>
  <c r="AL36" i="59"/>
  <c r="AH38" i="59"/>
  <c r="AD40" i="59"/>
  <c r="AJ41" i="59"/>
  <c r="AF43" i="59"/>
  <c r="AL44" i="59"/>
  <c r="AH46" i="59"/>
  <c r="AD48" i="59"/>
  <c r="AJ49" i="59"/>
  <c r="AE24" i="59"/>
  <c r="AK25" i="59"/>
  <c r="AG27" i="59"/>
  <c r="AM28" i="59"/>
  <c r="AI30" i="59"/>
  <c r="AE32" i="59"/>
  <c r="AK33" i="59"/>
  <c r="AG35" i="59"/>
  <c r="AM36" i="59"/>
  <c r="AI38" i="59"/>
  <c r="AE40" i="59"/>
  <c r="AK41" i="59"/>
  <c r="AG43" i="59"/>
  <c r="AM44" i="59"/>
  <c r="AI46" i="59"/>
  <c r="AE48" i="59"/>
  <c r="AK49" i="59"/>
  <c r="AF40" i="59"/>
  <c r="AL41" i="59"/>
  <c r="AH43" i="59"/>
  <c r="AD45" i="59"/>
  <c r="AJ46" i="59"/>
  <c r="AF48" i="59"/>
  <c r="AL49" i="59"/>
  <c r="AG40" i="59"/>
  <c r="AM41" i="59"/>
  <c r="AI43" i="59"/>
  <c r="AE45" i="59"/>
  <c r="AK46" i="59"/>
  <c r="AG48" i="59"/>
  <c r="AM49" i="59"/>
  <c r="AJ27" i="59"/>
  <c r="AF29" i="59"/>
  <c r="AL30" i="59"/>
  <c r="AH32" i="59"/>
  <c r="AD34" i="59"/>
  <c r="AJ35" i="59"/>
  <c r="AF37" i="59"/>
  <c r="AL38" i="59"/>
  <c r="AH40" i="59"/>
  <c r="AD42" i="59"/>
  <c r="AJ43" i="59"/>
  <c r="AF45" i="59"/>
  <c r="AL46" i="59"/>
  <c r="AH48" i="59"/>
  <c r="AD50" i="59"/>
  <c r="AI35" i="59"/>
  <c r="AF21" i="59"/>
  <c r="AI32" i="59"/>
  <c r="AE34" i="59"/>
  <c r="AK35" i="59"/>
  <c r="AG37" i="59"/>
  <c r="AI40" i="59"/>
  <c r="AK43" i="59"/>
  <c r="AG45" i="59"/>
  <c r="AM46" i="59"/>
  <c r="AI48" i="59"/>
  <c r="AE50" i="59"/>
  <c r="AL25" i="59"/>
  <c r="AH27" i="59"/>
  <c r="AD29" i="59"/>
  <c r="AD37" i="59"/>
  <c r="AG21" i="59"/>
  <c r="AJ40" i="59"/>
  <c r="AL43" i="59"/>
  <c r="AH45" i="59"/>
  <c r="AD47" i="59"/>
  <c r="AJ48" i="59"/>
  <c r="AF50" i="59"/>
  <c r="AE21" i="59"/>
  <c r="AE37" i="59"/>
  <c r="AK27" i="59"/>
  <c r="AG29" i="59"/>
  <c r="AL27" i="59"/>
  <c r="AH29" i="59"/>
  <c r="AK24" i="59"/>
  <c r="AM27" i="59"/>
  <c r="AI29" i="59"/>
  <c r="AE31" i="59"/>
  <c r="AK32" i="59"/>
  <c r="AG34" i="59"/>
  <c r="AM35" i="59"/>
  <c r="AI37" i="59"/>
  <c r="AE39" i="59"/>
  <c r="AK40" i="59"/>
  <c r="AM43" i="59"/>
  <c r="AI45" i="59"/>
  <c r="AE47" i="59"/>
  <c r="AK48" i="59"/>
  <c r="AG50" i="59"/>
  <c r="AM25" i="59"/>
  <c r="AE29" i="59"/>
  <c r="AJ32" i="59"/>
  <c r="AF34" i="59"/>
  <c r="AH37" i="59"/>
  <c r="AI21" i="59"/>
  <c r="AJ21" i="59"/>
  <c r="AD28" i="59"/>
  <c r="AJ29" i="59"/>
  <c r="AF31" i="59"/>
  <c r="AH34" i="59"/>
  <c r="AD36" i="59"/>
  <c r="AJ37" i="59"/>
  <c r="AF39" i="59"/>
  <c r="AD44" i="59"/>
  <c r="AJ45" i="59"/>
  <c r="AF47" i="59"/>
  <c r="AL48" i="59"/>
  <c r="AH50" i="59"/>
  <c r="AE28" i="59"/>
  <c r="AK29" i="59"/>
  <c r="AE36" i="59"/>
  <c r="AK37" i="59"/>
  <c r="AE44" i="59"/>
  <c r="AK45" i="59"/>
  <c r="AG47" i="59"/>
  <c r="AI50" i="59"/>
  <c r="AF44" i="59"/>
  <c r="AL45" i="59"/>
  <c r="AH47" i="59"/>
  <c r="AD49" i="59"/>
  <c r="AJ50" i="59"/>
  <c r="AG28" i="59"/>
  <c r="AM29" i="59"/>
  <c r="AI31" i="59"/>
  <c r="AE33" i="59"/>
  <c r="AK34" i="59"/>
  <c r="AG36" i="59"/>
  <c r="AI39" i="59"/>
  <c r="AE41" i="59"/>
  <c r="AG44" i="59"/>
  <c r="AI47" i="59"/>
  <c r="AE49" i="59"/>
  <c r="AK50" i="59"/>
  <c r="AF25" i="59"/>
  <c r="AH28" i="59"/>
  <c r="AJ39" i="59"/>
  <c r="AF41" i="59"/>
  <c r="AH44" i="59"/>
  <c r="AD46" i="59"/>
  <c r="AJ47" i="59"/>
  <c r="AF49" i="59"/>
  <c r="AL50" i="59"/>
  <c r="AI44" i="59"/>
  <c r="AE46" i="59"/>
  <c r="AK47" i="59"/>
  <c r="AG49" i="59"/>
  <c r="AN42" i="59" l="1"/>
  <c r="AN31" i="59"/>
  <c r="AN33" i="59"/>
  <c r="AN46" i="59"/>
  <c r="AN44" i="59"/>
  <c r="AN39" i="59"/>
  <c r="AN47" i="59"/>
  <c r="AN38" i="59"/>
  <c r="AN43" i="59"/>
  <c r="AN49" i="59"/>
  <c r="AN50" i="59"/>
  <c r="AN34" i="59"/>
  <c r="AN36" i="59"/>
  <c r="AN41" i="59"/>
  <c r="AN35" i="59"/>
  <c r="AN32" i="59"/>
  <c r="AN37" i="59"/>
  <c r="AN40" i="59"/>
  <c r="AN45" i="59"/>
  <c r="AN48" i="59"/>
  <c r="C30" i="24" l="1"/>
  <c r="C31" i="24" s="1"/>
  <c r="C24" i="24"/>
  <c r="C25" i="24" s="1"/>
  <c r="C18" i="24"/>
  <c r="C19" i="24" s="1"/>
  <c r="C162" i="61" l="1"/>
  <c r="C146" i="61"/>
  <c r="D124" i="61"/>
  <c r="D125" i="61" s="1"/>
  <c r="M89" i="61"/>
  <c r="M124" i="61" s="1"/>
  <c r="M129" i="61" s="1"/>
  <c r="L89" i="61"/>
  <c r="L124" i="61" s="1"/>
  <c r="K89" i="61"/>
  <c r="K124" i="61" s="1"/>
  <c r="K129" i="61" s="1"/>
  <c r="J89" i="61"/>
  <c r="J124" i="61" s="1"/>
  <c r="J129" i="61" s="1"/>
  <c r="I89" i="61"/>
  <c r="I124" i="61" s="1"/>
  <c r="I129" i="61" s="1"/>
  <c r="H89" i="61"/>
  <c r="H124" i="61" s="1"/>
  <c r="H129" i="61" s="1"/>
  <c r="G89" i="61"/>
  <c r="G124" i="61" s="1"/>
  <c r="G129" i="61" s="1"/>
  <c r="F89" i="61"/>
  <c r="F124" i="61" s="1"/>
  <c r="E89" i="61"/>
  <c r="E124" i="61" s="1"/>
  <c r="D89" i="61"/>
  <c r="S51" i="59"/>
  <c r="P51" i="59"/>
  <c r="O51" i="59"/>
  <c r="W50" i="59"/>
  <c r="T50" i="59"/>
  <c r="Q50" i="59"/>
  <c r="W49" i="59"/>
  <c r="T49" i="59"/>
  <c r="Q49" i="59"/>
  <c r="W48" i="59"/>
  <c r="T48" i="59"/>
  <c r="Q48" i="59"/>
  <c r="W47" i="59"/>
  <c r="T47" i="59"/>
  <c r="Q47" i="59"/>
  <c r="W46" i="59"/>
  <c r="T46" i="59"/>
  <c r="Q46" i="59"/>
  <c r="W45" i="59"/>
  <c r="T45" i="59"/>
  <c r="Q45" i="59"/>
  <c r="W44" i="59"/>
  <c r="T44" i="59"/>
  <c r="Q44" i="59"/>
  <c r="W43" i="59"/>
  <c r="T43" i="59"/>
  <c r="Q43" i="59"/>
  <c r="W42" i="59"/>
  <c r="T42" i="59"/>
  <c r="Q42" i="59"/>
  <c r="W41" i="59"/>
  <c r="T41" i="59"/>
  <c r="Q41" i="59"/>
  <c r="W40" i="59"/>
  <c r="T40" i="59"/>
  <c r="Q40" i="59"/>
  <c r="W39" i="59"/>
  <c r="T39" i="59"/>
  <c r="Q39" i="59"/>
  <c r="W38" i="59"/>
  <c r="T38" i="59"/>
  <c r="Q38" i="59"/>
  <c r="W37" i="59"/>
  <c r="T37" i="59"/>
  <c r="Q37" i="59"/>
  <c r="W36" i="59"/>
  <c r="T36" i="59"/>
  <c r="Q36" i="59"/>
  <c r="W35" i="59"/>
  <c r="T35" i="59"/>
  <c r="Q35" i="59"/>
  <c r="W34" i="59"/>
  <c r="T34" i="59"/>
  <c r="Q34" i="59"/>
  <c r="W33" i="59"/>
  <c r="T33" i="59"/>
  <c r="Q33" i="59"/>
  <c r="W32" i="59"/>
  <c r="T32" i="59"/>
  <c r="Q32" i="59"/>
  <c r="W31" i="59"/>
  <c r="T31" i="59"/>
  <c r="Q31" i="59"/>
  <c r="W30" i="59"/>
  <c r="T30" i="59"/>
  <c r="Q30" i="59"/>
  <c r="W29" i="59"/>
  <c r="T29" i="59"/>
  <c r="Q29" i="59"/>
  <c r="W28" i="59"/>
  <c r="T28" i="59"/>
  <c r="Q28" i="59"/>
  <c r="W27" i="59"/>
  <c r="T27" i="59"/>
  <c r="Q27" i="59"/>
  <c r="W26" i="59"/>
  <c r="AJ26" i="59" s="1"/>
  <c r="T26" i="59"/>
  <c r="Q26" i="59"/>
  <c r="AA25" i="59"/>
  <c r="W25" i="59"/>
  <c r="T25" i="59"/>
  <c r="Q25" i="59"/>
  <c r="W24" i="59"/>
  <c r="T24" i="59"/>
  <c r="Q24" i="59"/>
  <c r="W23" i="59"/>
  <c r="T23" i="59"/>
  <c r="Q23" i="59"/>
  <c r="W22" i="59"/>
  <c r="AH22" i="59" s="1"/>
  <c r="T22" i="59"/>
  <c r="Q22" i="59"/>
  <c r="W21" i="59"/>
  <c r="AH21" i="59" s="1"/>
  <c r="T21" i="59"/>
  <c r="Q21" i="59"/>
  <c r="D8" i="59"/>
  <c r="D33" i="58" l="1"/>
  <c r="E125" i="61"/>
  <c r="AA26" i="59"/>
  <c r="C57" i="61"/>
  <c r="C72" i="61"/>
  <c r="C73" i="61"/>
  <c r="C69" i="61"/>
  <c r="C79" i="61"/>
  <c r="C60" i="61"/>
  <c r="C59" i="61"/>
  <c r="C76" i="61"/>
  <c r="C82" i="61"/>
  <c r="C63" i="61"/>
  <c r="C61" i="61"/>
  <c r="C64" i="61"/>
  <c r="C67" i="61"/>
  <c r="C78" i="61"/>
  <c r="C56" i="61"/>
  <c r="C71" i="61"/>
  <c r="K140" i="61"/>
  <c r="K147" i="61" s="1"/>
  <c r="K163" i="61" s="1"/>
  <c r="C65" i="61"/>
  <c r="C83" i="61"/>
  <c r="C75" i="61"/>
  <c r="J140" i="61"/>
  <c r="J147" i="61" s="1"/>
  <c r="J163" i="61" s="1"/>
  <c r="W51" i="59"/>
  <c r="M140" i="61"/>
  <c r="M147" i="61" s="1"/>
  <c r="M163" i="61" s="1"/>
  <c r="C81" i="61"/>
  <c r="D129" i="61"/>
  <c r="C77" i="61"/>
  <c r="G140" i="61"/>
  <c r="G147" i="61" s="1"/>
  <c r="G163" i="61" s="1"/>
  <c r="H140" i="61"/>
  <c r="H147" i="61" s="1"/>
  <c r="H163" i="61" s="1"/>
  <c r="T51" i="59"/>
  <c r="D21" i="58" s="1"/>
  <c r="I140" i="61"/>
  <c r="I147" i="61" s="1"/>
  <c r="I163" i="61" s="1"/>
  <c r="C66" i="61"/>
  <c r="C70" i="61"/>
  <c r="C68" i="61"/>
  <c r="E129" i="61"/>
  <c r="E132" i="61" s="1"/>
  <c r="E133" i="61" s="1"/>
  <c r="C54" i="61"/>
  <c r="C74" i="61"/>
  <c r="C58" i="61"/>
  <c r="L129" i="61"/>
  <c r="F129" i="61"/>
  <c r="C55" i="61"/>
  <c r="C62" i="61"/>
  <c r="C80" i="61"/>
  <c r="D9" i="55"/>
  <c r="C1" i="55" a="1"/>
  <c r="C1" i="55" s="1"/>
  <c r="D132" i="61" l="1"/>
  <c r="D133" i="61" s="1"/>
  <c r="D130" i="61"/>
  <c r="D131" i="61" s="1"/>
  <c r="E130" i="61"/>
  <c r="E131" i="61" s="1"/>
  <c r="D22" i="58"/>
  <c r="D37" i="58"/>
  <c r="D29" i="58"/>
  <c r="D28" i="58"/>
  <c r="D36" i="58"/>
  <c r="D27" i="58"/>
  <c r="D26" i="58"/>
  <c r="D32" i="58"/>
  <c r="D12" i="58"/>
  <c r="D23" i="58"/>
  <c r="D20" i="58"/>
  <c r="AA27" i="59"/>
  <c r="AA28" i="59" s="1"/>
  <c r="U21" i="59" s="1"/>
  <c r="U22" i="59"/>
  <c r="D17" i="58"/>
  <c r="D15" i="58"/>
  <c r="D13" i="58"/>
  <c r="D14" i="58"/>
  <c r="D16" i="58"/>
  <c r="M61" i="61"/>
  <c r="L61" i="61"/>
  <c r="G61" i="61"/>
  <c r="D61" i="61"/>
  <c r="K61" i="61"/>
  <c r="H61" i="61"/>
  <c r="J61" i="61"/>
  <c r="I61" i="61"/>
  <c r="F61" i="61"/>
  <c r="E61" i="61"/>
  <c r="E64" i="61"/>
  <c r="D64" i="61"/>
  <c r="M64" i="61"/>
  <c r="L64" i="61"/>
  <c r="K64" i="61"/>
  <c r="J64" i="61"/>
  <c r="I64" i="61"/>
  <c r="H64" i="61"/>
  <c r="G64" i="61"/>
  <c r="F64" i="61"/>
  <c r="I62" i="61"/>
  <c r="H62" i="61"/>
  <c r="G62" i="61"/>
  <c r="F62" i="61"/>
  <c r="K62" i="61"/>
  <c r="J62" i="61"/>
  <c r="E62" i="61"/>
  <c r="D62" i="61"/>
  <c r="L62" i="61"/>
  <c r="M62" i="61"/>
  <c r="C93" i="61"/>
  <c r="K57" i="61"/>
  <c r="J57" i="61"/>
  <c r="L57" i="61"/>
  <c r="G57" i="61"/>
  <c r="D57" i="61"/>
  <c r="H57" i="61"/>
  <c r="M57" i="61"/>
  <c r="I57" i="61"/>
  <c r="E57" i="61"/>
  <c r="F57" i="61"/>
  <c r="G67" i="61"/>
  <c r="F67" i="61"/>
  <c r="E67" i="61"/>
  <c r="D67" i="61"/>
  <c r="L67" i="61"/>
  <c r="M67" i="61"/>
  <c r="K67" i="61"/>
  <c r="J67" i="61"/>
  <c r="I67" i="61"/>
  <c r="H67" i="61"/>
  <c r="M60" i="61"/>
  <c r="L60" i="61"/>
  <c r="K60" i="61"/>
  <c r="J60" i="61"/>
  <c r="G60" i="61"/>
  <c r="F60" i="61"/>
  <c r="I60" i="61"/>
  <c r="D60" i="61"/>
  <c r="E60" i="61"/>
  <c r="H60" i="61"/>
  <c r="F132" i="61"/>
  <c r="F133" i="61" s="1"/>
  <c r="F130" i="61"/>
  <c r="F125" i="61"/>
  <c r="M63" i="61"/>
  <c r="L63" i="61"/>
  <c r="I63" i="61"/>
  <c r="H63" i="61"/>
  <c r="G63" i="61"/>
  <c r="K63" i="61"/>
  <c r="F63" i="61"/>
  <c r="D63" i="61"/>
  <c r="J63" i="61"/>
  <c r="E63" i="61"/>
  <c r="H125" i="61"/>
  <c r="K66" i="61"/>
  <c r="J66" i="61"/>
  <c r="I66" i="61"/>
  <c r="L66" i="61"/>
  <c r="E66" i="61"/>
  <c r="D66" i="61"/>
  <c r="F66" i="61"/>
  <c r="H66" i="61"/>
  <c r="M66" i="61"/>
  <c r="G66" i="61"/>
  <c r="K56" i="61"/>
  <c r="J56" i="61"/>
  <c r="I56" i="61"/>
  <c r="H56" i="61"/>
  <c r="E56" i="61"/>
  <c r="D56" i="61"/>
  <c r="G56" i="61"/>
  <c r="F56" i="61"/>
  <c r="M56" i="61"/>
  <c r="L56" i="61"/>
  <c r="G58" i="61"/>
  <c r="F58" i="61"/>
  <c r="E58" i="61"/>
  <c r="D58" i="61"/>
  <c r="M58" i="61"/>
  <c r="L58" i="61"/>
  <c r="K58" i="61"/>
  <c r="J58" i="61"/>
  <c r="I58" i="61"/>
  <c r="H58" i="61"/>
  <c r="G125" i="61"/>
  <c r="M68" i="61"/>
  <c r="L68" i="61"/>
  <c r="K68" i="61"/>
  <c r="J68" i="61"/>
  <c r="G68" i="61"/>
  <c r="F68" i="61"/>
  <c r="E68" i="61"/>
  <c r="I68" i="61"/>
  <c r="H68" i="61"/>
  <c r="D68" i="61"/>
  <c r="K65" i="61"/>
  <c r="J65" i="61"/>
  <c r="I65" i="61"/>
  <c r="H65" i="61"/>
  <c r="E65" i="61"/>
  <c r="D65" i="61"/>
  <c r="F65" i="61"/>
  <c r="M65" i="61"/>
  <c r="L65" i="61"/>
  <c r="G65" i="61"/>
  <c r="K54" i="61"/>
  <c r="M54" i="61"/>
  <c r="J54" i="61"/>
  <c r="D54" i="61"/>
  <c r="I54" i="61"/>
  <c r="H54" i="61"/>
  <c r="L54" i="61"/>
  <c r="G54" i="61"/>
  <c r="E54" i="61"/>
  <c r="F54" i="61"/>
  <c r="I55" i="61"/>
  <c r="H55" i="61"/>
  <c r="G55" i="61"/>
  <c r="E55" i="61"/>
  <c r="F55" i="61"/>
  <c r="D55" i="61"/>
  <c r="K55" i="61"/>
  <c r="M55" i="61"/>
  <c r="J55" i="61"/>
  <c r="L55" i="61"/>
  <c r="J73" i="61"/>
  <c r="H73" i="61"/>
  <c r="G73" i="61"/>
  <c r="F73" i="61"/>
  <c r="D73" i="61"/>
  <c r="I73" i="61"/>
  <c r="E73" i="61"/>
  <c r="M73" i="61"/>
  <c r="L73" i="61"/>
  <c r="K73" i="61"/>
  <c r="I74" i="61"/>
  <c r="J74" i="61"/>
  <c r="H74" i="61"/>
  <c r="G74" i="61"/>
  <c r="F74" i="61"/>
  <c r="D74" i="61"/>
  <c r="M74" i="61"/>
  <c r="L74" i="61"/>
  <c r="E74" i="61"/>
  <c r="K74" i="61"/>
  <c r="C115" i="61"/>
  <c r="G79" i="61"/>
  <c r="I79" i="61"/>
  <c r="F79" i="61"/>
  <c r="M79" i="61"/>
  <c r="E79" i="61"/>
  <c r="D79" i="61"/>
  <c r="L79" i="61"/>
  <c r="K79" i="61"/>
  <c r="J79" i="61"/>
  <c r="H79" i="61"/>
  <c r="G71" i="61"/>
  <c r="I71" i="61"/>
  <c r="F71" i="61"/>
  <c r="H71" i="61"/>
  <c r="E71" i="61"/>
  <c r="D71" i="61"/>
  <c r="L71" i="61"/>
  <c r="K71" i="61"/>
  <c r="J71" i="61"/>
  <c r="M71" i="61"/>
  <c r="C109" i="61"/>
  <c r="E76" i="61"/>
  <c r="H76" i="61"/>
  <c r="D76" i="61"/>
  <c r="I76" i="61"/>
  <c r="G76" i="61"/>
  <c r="L76" i="61"/>
  <c r="F76" i="61"/>
  <c r="K76" i="61"/>
  <c r="M76" i="61"/>
  <c r="J76" i="61"/>
  <c r="M72" i="61"/>
  <c r="H72" i="61"/>
  <c r="L72" i="61"/>
  <c r="K72" i="61"/>
  <c r="J72" i="61"/>
  <c r="I72" i="61"/>
  <c r="G72" i="61"/>
  <c r="E72" i="61"/>
  <c r="F72" i="61"/>
  <c r="D72" i="61"/>
  <c r="E75" i="61"/>
  <c r="M75" i="61"/>
  <c r="J75" i="61"/>
  <c r="L75" i="61"/>
  <c r="K75" i="61"/>
  <c r="I75" i="61"/>
  <c r="G75" i="61"/>
  <c r="F75" i="61"/>
  <c r="D75" i="61"/>
  <c r="H75" i="61"/>
  <c r="F83" i="61"/>
  <c r="M83" i="61"/>
  <c r="L83" i="61"/>
  <c r="J83" i="61"/>
  <c r="K83" i="61"/>
  <c r="D83" i="61"/>
  <c r="I83" i="61"/>
  <c r="E83" i="61"/>
  <c r="H83" i="61"/>
  <c r="G83" i="61"/>
  <c r="D70" i="61"/>
  <c r="H70" i="61"/>
  <c r="F70" i="61"/>
  <c r="M70" i="61"/>
  <c r="L70" i="61"/>
  <c r="G70" i="61"/>
  <c r="K70" i="61"/>
  <c r="J70" i="61"/>
  <c r="I70" i="61"/>
  <c r="E70" i="61"/>
  <c r="L78" i="61"/>
  <c r="F78" i="61"/>
  <c r="H78" i="61"/>
  <c r="G78" i="61"/>
  <c r="M78" i="61"/>
  <c r="D78" i="61"/>
  <c r="K78" i="61"/>
  <c r="I78" i="61"/>
  <c r="E78" i="61"/>
  <c r="J78" i="61"/>
  <c r="F81" i="61"/>
  <c r="H81" i="61"/>
  <c r="G81" i="61"/>
  <c r="D81" i="61"/>
  <c r="M81" i="61"/>
  <c r="K81" i="61"/>
  <c r="L81" i="61"/>
  <c r="J81" i="61"/>
  <c r="I81" i="61"/>
  <c r="E81" i="61"/>
  <c r="M80" i="61"/>
  <c r="L80" i="61"/>
  <c r="K80" i="61"/>
  <c r="J80" i="61"/>
  <c r="D80" i="61"/>
  <c r="I80" i="61"/>
  <c r="H80" i="61"/>
  <c r="G80" i="61"/>
  <c r="F80" i="61"/>
  <c r="E80" i="61"/>
  <c r="K77" i="61"/>
  <c r="J77" i="61"/>
  <c r="F77" i="61"/>
  <c r="I77" i="61"/>
  <c r="H77" i="61"/>
  <c r="G77" i="61"/>
  <c r="M77" i="61"/>
  <c r="E77" i="61"/>
  <c r="L77" i="61"/>
  <c r="D77" i="61"/>
  <c r="I82" i="61"/>
  <c r="M82" i="61"/>
  <c r="H82" i="61"/>
  <c r="J82" i="61"/>
  <c r="G82" i="61"/>
  <c r="D82" i="61"/>
  <c r="L82" i="61"/>
  <c r="F82" i="61"/>
  <c r="K82" i="61"/>
  <c r="E82" i="61"/>
  <c r="K69" i="61"/>
  <c r="J69" i="61"/>
  <c r="F69" i="61"/>
  <c r="I69" i="61"/>
  <c r="H69" i="61"/>
  <c r="G69" i="61"/>
  <c r="E69" i="61"/>
  <c r="L69" i="61"/>
  <c r="D69" i="61"/>
  <c r="M69" i="61"/>
  <c r="I59" i="61"/>
  <c r="M59" i="61"/>
  <c r="H59" i="61"/>
  <c r="G59" i="61"/>
  <c r="F59" i="61"/>
  <c r="J59" i="61"/>
  <c r="E59" i="61"/>
  <c r="D59" i="61"/>
  <c r="K59" i="61"/>
  <c r="L59" i="61"/>
  <c r="C108" i="61"/>
  <c r="C105" i="61"/>
  <c r="C96" i="61"/>
  <c r="V51" i="59"/>
  <c r="C100" i="61"/>
  <c r="C95" i="61"/>
  <c r="C92" i="61"/>
  <c r="C118" i="61"/>
  <c r="C112" i="61"/>
  <c r="C99" i="61"/>
  <c r="C114" i="61"/>
  <c r="C103" i="61"/>
  <c r="C97" i="61"/>
  <c r="C116" i="61"/>
  <c r="C111" i="61"/>
  <c r="C101" i="61"/>
  <c r="E140" i="61"/>
  <c r="E147" i="61" s="1"/>
  <c r="E163" i="61" s="1"/>
  <c r="D140" i="61"/>
  <c r="D147" i="61" s="1"/>
  <c r="D163" i="61" s="1"/>
  <c r="C107" i="61"/>
  <c r="F140" i="61"/>
  <c r="F147" i="61" s="1"/>
  <c r="F163" i="61" s="1"/>
  <c r="C102" i="61"/>
  <c r="C117" i="61"/>
  <c r="C104" i="61"/>
  <c r="C110" i="61"/>
  <c r="C90" i="61"/>
  <c r="C98" i="61"/>
  <c r="C113" i="61"/>
  <c r="C94" i="61"/>
  <c r="C119" i="61"/>
  <c r="C91" i="61"/>
  <c r="L140" i="61"/>
  <c r="L147" i="61" s="1"/>
  <c r="L163" i="61" s="1"/>
  <c r="C106" i="61"/>
  <c r="C1" i="33" a="1"/>
  <c r="C1" i="33" s="1"/>
  <c r="K10" i="31"/>
  <c r="K9" i="31"/>
  <c r="K8" i="31"/>
  <c r="I10" i="31"/>
  <c r="I9" i="31"/>
  <c r="I8" i="31"/>
  <c r="G10" i="31"/>
  <c r="G9" i="31"/>
  <c r="G8" i="31"/>
  <c r="E10" i="31"/>
  <c r="E9" i="31"/>
  <c r="E8" i="31"/>
  <c r="C9" i="31"/>
  <c r="C10" i="31" s="1"/>
  <c r="C1" i="31" a="1"/>
  <c r="C1" i="31" s="1"/>
  <c r="G28" i="30"/>
  <c r="G27" i="30"/>
  <c r="G26" i="30"/>
  <c r="G25" i="30"/>
  <c r="G24" i="30"/>
  <c r="C25" i="30"/>
  <c r="C26" i="30" s="1"/>
  <c r="C27" i="30" s="1"/>
  <c r="C28" i="30" s="1"/>
  <c r="C1" i="30" a="1"/>
  <c r="C1" i="30" s="1"/>
  <c r="AA29" i="59" l="1"/>
  <c r="G130" i="61"/>
  <c r="G131" i="61" s="1"/>
  <c r="H130" i="61"/>
  <c r="H131" i="61" s="1"/>
  <c r="G132" i="61"/>
  <c r="G133" i="61" s="1"/>
  <c r="H132" i="61"/>
  <c r="H133" i="61" s="1"/>
  <c r="F131" i="61"/>
  <c r="E104" i="61"/>
  <c r="D104" i="61"/>
  <c r="M104" i="61"/>
  <c r="H104" i="61"/>
  <c r="L104" i="61"/>
  <c r="I104" i="61"/>
  <c r="K104" i="61"/>
  <c r="J104" i="61"/>
  <c r="G104" i="61"/>
  <c r="F104" i="61"/>
  <c r="I93" i="61"/>
  <c r="H93" i="61"/>
  <c r="G93" i="61"/>
  <c r="F93" i="61"/>
  <c r="L93" i="61"/>
  <c r="K93" i="61"/>
  <c r="J93" i="61"/>
  <c r="E93" i="61"/>
  <c r="D93" i="61"/>
  <c r="M93" i="61"/>
  <c r="I102" i="61"/>
  <c r="H102" i="61"/>
  <c r="G102" i="61"/>
  <c r="F102" i="61"/>
  <c r="M102" i="61"/>
  <c r="L102" i="61"/>
  <c r="E102" i="61"/>
  <c r="K102" i="61"/>
  <c r="J102" i="61"/>
  <c r="D102" i="61"/>
  <c r="M100" i="61"/>
  <c r="L100" i="61"/>
  <c r="K100" i="61"/>
  <c r="J100" i="61"/>
  <c r="G100" i="61"/>
  <c r="F100" i="61"/>
  <c r="E100" i="61"/>
  <c r="H100" i="61"/>
  <c r="D100" i="61"/>
  <c r="I100" i="61"/>
  <c r="E96" i="61"/>
  <c r="D96" i="61"/>
  <c r="M96" i="61"/>
  <c r="H96" i="61"/>
  <c r="G96" i="61"/>
  <c r="F96" i="61"/>
  <c r="L96" i="61"/>
  <c r="K96" i="61"/>
  <c r="I96" i="61"/>
  <c r="J96" i="61"/>
  <c r="K98" i="61"/>
  <c r="J98" i="61"/>
  <c r="I98" i="61"/>
  <c r="D98" i="61"/>
  <c r="F98" i="61"/>
  <c r="M98" i="61"/>
  <c r="L98" i="61"/>
  <c r="H98" i="61"/>
  <c r="G98" i="61"/>
  <c r="E98" i="61"/>
  <c r="G99" i="61"/>
  <c r="F99" i="61"/>
  <c r="E99" i="61"/>
  <c r="D99" i="61"/>
  <c r="M99" i="61"/>
  <c r="H99" i="61"/>
  <c r="L99" i="61"/>
  <c r="K99" i="61"/>
  <c r="J99" i="61"/>
  <c r="I99" i="61"/>
  <c r="M101" i="61"/>
  <c r="L101" i="61"/>
  <c r="K101" i="61"/>
  <c r="J101" i="61"/>
  <c r="G101" i="61"/>
  <c r="F101" i="61"/>
  <c r="I101" i="61"/>
  <c r="E101" i="61"/>
  <c r="D101" i="61"/>
  <c r="H101" i="61"/>
  <c r="I125" i="61"/>
  <c r="I130" i="61"/>
  <c r="I132" i="61"/>
  <c r="I133" i="61" s="1"/>
  <c r="M103" i="61"/>
  <c r="L103" i="61"/>
  <c r="I103" i="61"/>
  <c r="H103" i="61"/>
  <c r="G103" i="61"/>
  <c r="E103" i="61"/>
  <c r="D103" i="61"/>
  <c r="F103" i="61"/>
  <c r="J103" i="61"/>
  <c r="K103" i="61"/>
  <c r="M92" i="61"/>
  <c r="L92" i="61"/>
  <c r="K92" i="61"/>
  <c r="D92" i="61"/>
  <c r="H92" i="61"/>
  <c r="F92" i="61"/>
  <c r="G92" i="61"/>
  <c r="E92" i="61"/>
  <c r="J92" i="61"/>
  <c r="I92" i="61"/>
  <c r="K97" i="61"/>
  <c r="J97" i="61"/>
  <c r="I97" i="61"/>
  <c r="H97" i="61"/>
  <c r="E97" i="61"/>
  <c r="D97" i="61"/>
  <c r="L97" i="61"/>
  <c r="G97" i="61"/>
  <c r="F97" i="61"/>
  <c r="M97" i="61"/>
  <c r="M94" i="61"/>
  <c r="L94" i="61"/>
  <c r="I94" i="61"/>
  <c r="H94" i="61"/>
  <c r="G94" i="61"/>
  <c r="E94" i="61"/>
  <c r="K94" i="61"/>
  <c r="J94" i="61"/>
  <c r="D94" i="61"/>
  <c r="F94" i="61"/>
  <c r="M90" i="61"/>
  <c r="L90" i="61"/>
  <c r="H90" i="61"/>
  <c r="G90" i="61"/>
  <c r="D90" i="61"/>
  <c r="K90" i="61"/>
  <c r="I90" i="61"/>
  <c r="F90" i="61"/>
  <c r="J90" i="61"/>
  <c r="E90" i="61"/>
  <c r="D84" i="61"/>
  <c r="E91" i="61"/>
  <c r="F91" i="61"/>
  <c r="D91" i="61"/>
  <c r="I91" i="61"/>
  <c r="L91" i="61"/>
  <c r="J91" i="61"/>
  <c r="H91" i="61"/>
  <c r="M91" i="61"/>
  <c r="K91" i="61"/>
  <c r="G91" i="61"/>
  <c r="E84" i="61"/>
  <c r="I113" i="61"/>
  <c r="D113" i="61"/>
  <c r="M113" i="61"/>
  <c r="K113" i="61"/>
  <c r="H113" i="61"/>
  <c r="J113" i="61"/>
  <c r="G113" i="61"/>
  <c r="F113" i="61"/>
  <c r="E113" i="61"/>
  <c r="L113" i="61"/>
  <c r="M119" i="61"/>
  <c r="L119" i="61"/>
  <c r="D119" i="61"/>
  <c r="K119" i="61"/>
  <c r="J119" i="61"/>
  <c r="I119" i="61"/>
  <c r="H119" i="61"/>
  <c r="G119" i="61"/>
  <c r="E119" i="61"/>
  <c r="F119" i="61"/>
  <c r="M111" i="61"/>
  <c r="L111" i="61"/>
  <c r="K111" i="61"/>
  <c r="H111" i="61"/>
  <c r="J111" i="61"/>
  <c r="I111" i="61"/>
  <c r="D111" i="61"/>
  <c r="G111" i="61"/>
  <c r="E111" i="61"/>
  <c r="F111" i="61"/>
  <c r="K116" i="61"/>
  <c r="J116" i="61"/>
  <c r="I116" i="61"/>
  <c r="L116" i="61"/>
  <c r="H116" i="61"/>
  <c r="F116" i="61"/>
  <c r="G116" i="61"/>
  <c r="E116" i="61"/>
  <c r="D116" i="61"/>
  <c r="M116" i="61"/>
  <c r="D114" i="61"/>
  <c r="J114" i="61"/>
  <c r="E114" i="61"/>
  <c r="M114" i="61"/>
  <c r="L114" i="61"/>
  <c r="F114" i="61"/>
  <c r="K114" i="61"/>
  <c r="I114" i="61"/>
  <c r="G114" i="61"/>
  <c r="H114" i="61"/>
  <c r="G112" i="61"/>
  <c r="I112" i="61"/>
  <c r="F112" i="61"/>
  <c r="E112" i="61"/>
  <c r="M112" i="61"/>
  <c r="K112" i="61"/>
  <c r="H112" i="61"/>
  <c r="D112" i="61"/>
  <c r="L112" i="61"/>
  <c r="J112" i="61"/>
  <c r="E115" i="61"/>
  <c r="L115" i="61"/>
  <c r="D115" i="61"/>
  <c r="H115" i="61"/>
  <c r="J115" i="61"/>
  <c r="I115" i="61"/>
  <c r="G115" i="61"/>
  <c r="M115" i="61"/>
  <c r="K115" i="61"/>
  <c r="F115" i="61"/>
  <c r="L109" i="61"/>
  <c r="G109" i="61"/>
  <c r="H109" i="61"/>
  <c r="F109" i="61"/>
  <c r="D109" i="61"/>
  <c r="M109" i="61"/>
  <c r="E109" i="61"/>
  <c r="K109" i="61"/>
  <c r="I109" i="61"/>
  <c r="J109" i="61"/>
  <c r="G110" i="61"/>
  <c r="J110" i="61"/>
  <c r="F110" i="61"/>
  <c r="I110" i="61"/>
  <c r="E110" i="61"/>
  <c r="K110" i="61"/>
  <c r="D110" i="61"/>
  <c r="H110" i="61"/>
  <c r="M110" i="61"/>
  <c r="L110" i="61"/>
  <c r="G118" i="61"/>
  <c r="F118" i="61"/>
  <c r="E118" i="61"/>
  <c r="D118" i="61"/>
  <c r="L118" i="61"/>
  <c r="I118" i="61"/>
  <c r="H118" i="61"/>
  <c r="K118" i="61"/>
  <c r="M118" i="61"/>
  <c r="J118" i="61"/>
  <c r="I105" i="61"/>
  <c r="H105" i="61"/>
  <c r="G105" i="61"/>
  <c r="J105" i="61"/>
  <c r="F105" i="61"/>
  <c r="E105" i="61"/>
  <c r="D105" i="61"/>
  <c r="L105" i="61"/>
  <c r="K105" i="61"/>
  <c r="M105" i="61"/>
  <c r="K108" i="61"/>
  <c r="L108" i="61"/>
  <c r="J108" i="61"/>
  <c r="I108" i="61"/>
  <c r="H108" i="61"/>
  <c r="F108" i="61"/>
  <c r="M108" i="61"/>
  <c r="G108" i="61"/>
  <c r="E108" i="61"/>
  <c r="D108" i="61"/>
  <c r="E107" i="61"/>
  <c r="D107" i="61"/>
  <c r="F107" i="61"/>
  <c r="H107" i="61"/>
  <c r="J107" i="61"/>
  <c r="L107" i="61"/>
  <c r="K107" i="61"/>
  <c r="I107" i="61"/>
  <c r="M107" i="61"/>
  <c r="G107" i="61"/>
  <c r="L117" i="61"/>
  <c r="F117" i="61"/>
  <c r="G117" i="61"/>
  <c r="M117" i="61"/>
  <c r="K117" i="61"/>
  <c r="H117" i="61"/>
  <c r="D117" i="61"/>
  <c r="J117" i="61"/>
  <c r="I117" i="61"/>
  <c r="E117" i="61"/>
  <c r="J106" i="61"/>
  <c r="F106" i="61"/>
  <c r="E106" i="61"/>
  <c r="M106" i="61"/>
  <c r="L106" i="61"/>
  <c r="D106" i="61"/>
  <c r="K106" i="61"/>
  <c r="I106" i="61"/>
  <c r="G106" i="61"/>
  <c r="H106" i="61"/>
  <c r="M95" i="61"/>
  <c r="L95" i="61"/>
  <c r="K95" i="61"/>
  <c r="D95" i="61"/>
  <c r="J95" i="61"/>
  <c r="F95" i="61"/>
  <c r="E95" i="61"/>
  <c r="I95" i="61"/>
  <c r="H95" i="61"/>
  <c r="G95" i="61"/>
  <c r="M22" i="59"/>
  <c r="AA30" i="59"/>
  <c r="M21" i="59"/>
  <c r="F31" i="24"/>
  <c r="F30" i="24"/>
  <c r="F29" i="24"/>
  <c r="D31" i="24"/>
  <c r="D30" i="24"/>
  <c r="E30" i="24" s="1"/>
  <c r="G30" i="24" s="1"/>
  <c r="D29" i="24"/>
  <c r="E25" i="24"/>
  <c r="G25" i="24" s="1"/>
  <c r="E24" i="24"/>
  <c r="G24" i="24" s="1"/>
  <c r="E23" i="24"/>
  <c r="G23" i="24" s="1"/>
  <c r="E19" i="24"/>
  <c r="G19" i="24" s="1"/>
  <c r="E18" i="24"/>
  <c r="G18" i="24" s="1"/>
  <c r="E17" i="24"/>
  <c r="G17" i="24" s="1"/>
  <c r="E13" i="24"/>
  <c r="G13" i="24" s="1"/>
  <c r="E12" i="24"/>
  <c r="G12" i="24" s="1"/>
  <c r="E11" i="24"/>
  <c r="G11" i="24" s="1"/>
  <c r="C12" i="24"/>
  <c r="C13" i="24" s="1"/>
  <c r="C1" i="24" a="1"/>
  <c r="C1" i="24" s="1"/>
  <c r="J125" i="61" l="1"/>
  <c r="J130" i="61"/>
  <c r="J132" i="61"/>
  <c r="J133" i="61" s="1"/>
  <c r="I131" i="61"/>
  <c r="AN21" i="59"/>
  <c r="X21" i="59" s="1" a="1"/>
  <c r="X21" i="59" s="1"/>
  <c r="AN22" i="59"/>
  <c r="M24" i="59"/>
  <c r="AA31" i="59"/>
  <c r="M23" i="59"/>
  <c r="E31" i="24"/>
  <c r="G31" i="24" s="1"/>
  <c r="E29" i="24"/>
  <c r="G29" i="24" s="1"/>
  <c r="K125" i="61" l="1"/>
  <c r="K130" i="61"/>
  <c r="K132" i="61"/>
  <c r="K133" i="61" s="1"/>
  <c r="J131" i="61"/>
  <c r="X22" i="59" a="1"/>
  <c r="X22" i="59" s="1"/>
  <c r="AN23" i="59"/>
  <c r="AN24" i="59"/>
  <c r="AA32" i="59"/>
  <c r="M26" i="59"/>
  <c r="M25" i="59"/>
  <c r="L125" i="61" l="1"/>
  <c r="L132" i="61"/>
  <c r="L133" i="61" s="1"/>
  <c r="L130" i="61"/>
  <c r="K131" i="61"/>
  <c r="X24" i="59" a="1"/>
  <c r="X24" i="59" s="1"/>
  <c r="X23" i="59" a="1"/>
  <c r="X23" i="59" s="1"/>
  <c r="AN25" i="59"/>
  <c r="AN26" i="59"/>
  <c r="AA33" i="59"/>
  <c r="M27" i="59"/>
  <c r="M28" i="59"/>
  <c r="M125" i="61" l="1"/>
  <c r="M132" i="61"/>
  <c r="M133" i="61" s="1"/>
  <c r="N133" i="61" s="1"/>
  <c r="M130" i="61"/>
  <c r="L131" i="61"/>
  <c r="X25" i="59" a="1"/>
  <c r="X25" i="59" s="1"/>
  <c r="X26" i="59" a="1"/>
  <c r="X26" i="59" s="1"/>
  <c r="AN27" i="59"/>
  <c r="X40" i="59" s="1" a="1"/>
  <c r="X40" i="59" s="1"/>
  <c r="AN28" i="59"/>
  <c r="X28" i="59" s="1" a="1"/>
  <c r="X28" i="59" s="1"/>
  <c r="M29" i="59"/>
  <c r="M30" i="59"/>
  <c r="M131" i="61" l="1"/>
  <c r="D85" i="61"/>
  <c r="D86" i="61" s="1"/>
  <c r="F85" i="61"/>
  <c r="L84" i="61"/>
  <c r="H120" i="61"/>
  <c r="X27" i="59" a="1"/>
  <c r="X27" i="59" s="1"/>
  <c r="X39" i="59" a="1"/>
  <c r="X39" i="59" s="1"/>
  <c r="X32" i="59" a="1"/>
  <c r="X32" i="59" s="1"/>
  <c r="X41" i="59" a="1"/>
  <c r="X41" i="59" s="1"/>
  <c r="X33" i="59" a="1"/>
  <c r="X33" i="59" s="1"/>
  <c r="X47" i="59" a="1"/>
  <c r="X47" i="59" s="1"/>
  <c r="X36" i="59" a="1"/>
  <c r="X36" i="59" s="1"/>
  <c r="X37" i="59" a="1"/>
  <c r="X37" i="59" s="1"/>
  <c r="X38" i="59" a="1"/>
  <c r="X38" i="59" s="1"/>
  <c r="X50" i="59" a="1"/>
  <c r="X50" i="59" s="1"/>
  <c r="X43" i="59" a="1"/>
  <c r="X43" i="59" s="1"/>
  <c r="X35" i="59" a="1"/>
  <c r="X35" i="59" s="1"/>
  <c r="X44" i="59" a="1"/>
  <c r="X44" i="59" s="1"/>
  <c r="X42" i="59" a="1"/>
  <c r="X42" i="59" s="1"/>
  <c r="X46" i="59" a="1"/>
  <c r="X46" i="59" s="1"/>
  <c r="X48" i="59" a="1"/>
  <c r="X48" i="59" s="1"/>
  <c r="X45" i="59" a="1"/>
  <c r="X45" i="59" s="1"/>
  <c r="X49" i="59" a="1"/>
  <c r="X49" i="59" s="1"/>
  <c r="X34" i="59" a="1"/>
  <c r="X34" i="59" s="1"/>
  <c r="X31" i="59" a="1"/>
  <c r="X31" i="59" s="1"/>
  <c r="AN29" i="59"/>
  <c r="X29" i="59" s="1" a="1"/>
  <c r="X29" i="59" s="1"/>
  <c r="AN30" i="59"/>
  <c r="X30" i="59" s="1" a="1"/>
  <c r="X30" i="59" s="1"/>
  <c r="M51" i="59"/>
  <c r="E85" i="61" l="1"/>
  <c r="E86" i="61" s="1"/>
  <c r="F86" i="61" s="1"/>
  <c r="G85" i="61"/>
  <c r="K85" i="61"/>
  <c r="I85" i="61"/>
  <c r="F84" i="61"/>
  <c r="M84" i="61"/>
  <c r="H84" i="61"/>
  <c r="I120" i="61"/>
  <c r="J84" i="61"/>
  <c r="F120" i="61"/>
  <c r="L120" i="61"/>
  <c r="G120" i="61"/>
  <c r="J120" i="61"/>
  <c r="E120" i="61"/>
  <c r="M120" i="61"/>
  <c r="J85" i="61"/>
  <c r="J47" i="61"/>
  <c r="L85" i="61"/>
  <c r="D120" i="61"/>
  <c r="K47" i="61"/>
  <c r="I84" i="61"/>
  <c r="G84" i="61"/>
  <c r="H85" i="61"/>
  <c r="K120" i="61"/>
  <c r="K84" i="61"/>
  <c r="M85" i="61"/>
  <c r="G47" i="61"/>
  <c r="D47" i="61"/>
  <c r="D135" i="61" s="1"/>
  <c r="M47" i="61"/>
  <c r="E47" i="61"/>
  <c r="H47" i="61"/>
  <c r="L47" i="61"/>
  <c r="F47" i="61"/>
  <c r="I47" i="61"/>
  <c r="D136" i="61" l="1"/>
  <c r="D141" i="61"/>
  <c r="D137" i="61"/>
  <c r="E135" i="61" s="1"/>
  <c r="G8" i="61"/>
  <c r="N120" i="61"/>
  <c r="E8" i="61"/>
  <c r="G86" i="61"/>
  <c r="H86" i="61" s="1"/>
  <c r="I86" i="61" s="1"/>
  <c r="J86" i="61" s="1"/>
  <c r="K86" i="61" s="1"/>
  <c r="L86" i="61" s="1"/>
  <c r="M86" i="61" s="1"/>
  <c r="M8" i="61"/>
  <c r="F8" i="61"/>
  <c r="L8" i="61"/>
  <c r="J8" i="61"/>
  <c r="H8" i="61"/>
  <c r="K8" i="61"/>
  <c r="I8" i="61"/>
  <c r="N84" i="61"/>
  <c r="D8" i="61"/>
  <c r="D48" i="61"/>
  <c r="D49" i="61" s="1"/>
  <c r="N47" i="61"/>
  <c r="D142" i="61" l="1"/>
  <c r="E137" i="61"/>
  <c r="F135" i="61" s="1"/>
  <c r="F136" i="61" s="1"/>
  <c r="E141" i="61"/>
  <c r="E136" i="61"/>
  <c r="D9" i="61"/>
  <c r="E9" i="61" s="1"/>
  <c r="F9" i="61" s="1"/>
  <c r="G9" i="61" s="1"/>
  <c r="H9" i="61" s="1"/>
  <c r="I9" i="61" s="1"/>
  <c r="J9" i="61" s="1"/>
  <c r="K9" i="61" s="1"/>
  <c r="L9" i="61" s="1"/>
  <c r="M9" i="61" s="1"/>
  <c r="D6" i="58" s="1"/>
  <c r="D7" i="58"/>
  <c r="E48" i="61"/>
  <c r="E49" i="61" s="1"/>
  <c r="E142" i="61" l="1"/>
  <c r="E143" i="61" s="1"/>
  <c r="F137" i="61"/>
  <c r="G135" i="61" s="1"/>
  <c r="G141" i="61" s="1"/>
  <c r="F141" i="61"/>
  <c r="F48" i="61"/>
  <c r="F49" i="61" s="1"/>
  <c r="D143" i="61"/>
  <c r="F142" i="61" l="1"/>
  <c r="G137" i="61"/>
  <c r="H135" i="61" s="1"/>
  <c r="H141" i="61" s="1"/>
  <c r="G136" i="61"/>
  <c r="G48" i="61"/>
  <c r="G49" i="61" s="1"/>
  <c r="D148" i="61"/>
  <c r="E148" i="61" s="1"/>
  <c r="F148" i="61" l="1"/>
  <c r="G142" i="61"/>
  <c r="G143" i="61" s="1"/>
  <c r="H137" i="61"/>
  <c r="I135" i="61" s="1"/>
  <c r="I141" i="61" s="1"/>
  <c r="H136" i="61"/>
  <c r="H48" i="61"/>
  <c r="H49" i="61" s="1"/>
  <c r="G148" i="61" l="1"/>
  <c r="H142" i="61"/>
  <c r="I137" i="61"/>
  <c r="I142" i="61" s="1"/>
  <c r="I136" i="61"/>
  <c r="I48" i="61"/>
  <c r="H148" i="61" l="1"/>
  <c r="I148" i="61" s="1"/>
  <c r="J48" i="61"/>
  <c r="J49" i="61" s="1"/>
  <c r="I49" i="61"/>
  <c r="J135" i="61"/>
  <c r="K48" i="61" l="1"/>
  <c r="K49" i="61" s="1"/>
  <c r="J141" i="61"/>
  <c r="J136" i="61"/>
  <c r="J137" i="61"/>
  <c r="K135" i="61" s="1"/>
  <c r="I143" i="61"/>
  <c r="L48" i="61" l="1"/>
  <c r="L49" i="61" s="1"/>
  <c r="J142" i="61"/>
  <c r="J148" i="61" s="1"/>
  <c r="K141" i="61"/>
  <c r="K136" i="61"/>
  <c r="K137" i="61"/>
  <c r="L135" i="61" s="1"/>
  <c r="H143" i="61"/>
  <c r="M48" i="61" l="1"/>
  <c r="M49" i="61" s="1"/>
  <c r="J143" i="61"/>
  <c r="L141" i="61"/>
  <c r="K142" i="61"/>
  <c r="K148" i="61" s="1"/>
  <c r="L136" i="61"/>
  <c r="L137" i="61"/>
  <c r="F143" i="61"/>
  <c r="N131" i="61"/>
  <c r="D4" i="58" l="1"/>
  <c r="K143" i="61"/>
  <c r="L142" i="61"/>
  <c r="M135" i="61"/>
  <c r="M137" i="61" l="1"/>
  <c r="M141" i="61"/>
  <c r="L143" i="61"/>
  <c r="L148" i="61"/>
  <c r="N135" i="61"/>
  <c r="D5" i="58" s="1"/>
  <c r="M136" i="61"/>
  <c r="D150" i="61" l="1"/>
  <c r="D151" i="61" s="1"/>
  <c r="M142" i="61"/>
  <c r="M148" i="61" s="1"/>
  <c r="E150" i="61"/>
  <c r="K150" i="61"/>
  <c r="M150" i="61"/>
  <c r="L150" i="61"/>
  <c r="H150" i="61"/>
  <c r="G150" i="61"/>
  <c r="F150" i="61"/>
  <c r="J150" i="61"/>
  <c r="I150" i="61"/>
  <c r="D166" i="61" l="1"/>
  <c r="D164" i="61" s="1"/>
  <c r="D165" i="61" s="1"/>
  <c r="D153" i="61" s="1"/>
  <c r="D154" i="61" s="1"/>
  <c r="M143" i="61"/>
  <c r="N142" i="61"/>
  <c r="M151" i="61"/>
  <c r="J151" i="61"/>
  <c r="L151" i="61"/>
  <c r="F151" i="61"/>
  <c r="H151" i="61"/>
  <c r="K151" i="61"/>
  <c r="I151" i="61"/>
  <c r="G151" i="61"/>
  <c r="E151" i="61"/>
  <c r="E166" i="61"/>
  <c r="E164" i="61" s="1"/>
  <c r="F166" i="61"/>
  <c r="F164" i="61" s="1"/>
  <c r="N150" i="61"/>
  <c r="E165" i="61" l="1"/>
  <c r="E153" i="61" s="1"/>
  <c r="D156" i="61"/>
  <c r="D157" i="61" s="1"/>
  <c r="G166" i="61"/>
  <c r="G164" i="61" s="1"/>
  <c r="H166" i="61" s="1"/>
  <c r="H164" i="61" s="1"/>
  <c r="I166" i="61" s="1"/>
  <c r="I164" i="61" s="1"/>
  <c r="J166" i="61" s="1"/>
  <c r="J164" i="61" s="1"/>
  <c r="K166" i="61" s="1"/>
  <c r="K164" i="61" s="1"/>
  <c r="L166" i="61" s="1"/>
  <c r="F165" i="61" l="1"/>
  <c r="G165" i="61" s="1"/>
  <c r="D159" i="61"/>
  <c r="D160" i="61" s="1"/>
  <c r="D11" i="61" s="1"/>
  <c r="E154" i="61"/>
  <c r="L164" i="61"/>
  <c r="M166" i="61" s="1"/>
  <c r="M164" i="61" s="1"/>
  <c r="F153" i="61" l="1"/>
  <c r="F154" i="61" s="1"/>
  <c r="D12" i="61"/>
  <c r="E156" i="61"/>
  <c r="H165" i="61"/>
  <c r="G153" i="61" l="1"/>
  <c r="G154" i="61" s="1"/>
  <c r="F156" i="61"/>
  <c r="F157" i="61" s="1"/>
  <c r="F159" i="61" s="1"/>
  <c r="F160" i="61" s="1"/>
  <c r="F11" i="61" s="1"/>
  <c r="E157" i="61"/>
  <c r="I165" i="61"/>
  <c r="J165" i="61" s="1"/>
  <c r="H153" i="61" l="1"/>
  <c r="H154" i="61" s="1"/>
  <c r="G156" i="61"/>
  <c r="G157" i="61" s="1"/>
  <c r="G159" i="61" s="1"/>
  <c r="G160" i="61" s="1"/>
  <c r="G11" i="61" s="1"/>
  <c r="E159" i="61"/>
  <c r="E160" i="61" s="1"/>
  <c r="E11" i="61" s="1"/>
  <c r="K165" i="61"/>
  <c r="I153" i="61" l="1"/>
  <c r="J153" i="61" s="1"/>
  <c r="H156" i="61"/>
  <c r="H157" i="61" s="1"/>
  <c r="H159" i="61" s="1"/>
  <c r="H160" i="61" s="1"/>
  <c r="H11" i="61" s="1"/>
  <c r="E12" i="61"/>
  <c r="F12" i="61" s="1"/>
  <c r="G12" i="61" s="1"/>
  <c r="L165" i="61"/>
  <c r="I154" i="61" l="1"/>
  <c r="I156" i="61" s="1"/>
  <c r="J154" i="61"/>
  <c r="H12" i="61"/>
  <c r="K153" i="61"/>
  <c r="M165" i="61"/>
  <c r="I157" i="61" l="1"/>
  <c r="I159" i="61" s="1"/>
  <c r="I160" i="61" s="1"/>
  <c r="I11" i="61" s="1"/>
  <c r="K154" i="61"/>
  <c r="J156" i="61"/>
  <c r="J157" i="61" s="1"/>
  <c r="L153" i="61"/>
  <c r="I12" i="61" l="1"/>
  <c r="J159" i="61"/>
  <c r="J160" i="61" s="1"/>
  <c r="J11" i="61" s="1"/>
  <c r="L154" i="61"/>
  <c r="K156" i="61"/>
  <c r="K157" i="61" s="1"/>
  <c r="M153" i="61"/>
  <c r="K159" i="61" l="1"/>
  <c r="K160" i="61" s="1"/>
  <c r="K11" i="61" s="1"/>
  <c r="M154" i="61"/>
  <c r="L156" i="61"/>
  <c r="L157" i="61" s="1"/>
  <c r="J12" i="61"/>
  <c r="N153" i="61"/>
  <c r="M156" i="61" l="1"/>
  <c r="N156" i="61" s="1"/>
  <c r="L159" i="61"/>
  <c r="L160" i="61" s="1"/>
  <c r="L11" i="61" s="1"/>
  <c r="K12" i="61"/>
  <c r="M157" i="61" l="1"/>
  <c r="M159" i="61" s="1"/>
  <c r="N159" i="61" s="1"/>
  <c r="L12" i="61"/>
  <c r="M160" i="61" l="1"/>
  <c r="M11" i="61" s="1"/>
  <c r="D9" i="58" s="1"/>
  <c r="M12" i="61" l="1"/>
  <c r="D8" i="58" s="1"/>
  <c r="N160" i="61"/>
  <c r="N161" i="61" l="1"/>
  <c r="O142" i="6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<sst xmlns="http://schemas.openxmlformats.org/spreadsheetml/2006/main" count="317" uniqueCount="241">
  <si>
    <t>Private Debt</t>
  </si>
  <si>
    <t>Fonction</t>
  </si>
  <si>
    <t>Localisation</t>
  </si>
  <si>
    <t>Effectif total de l'équipe d'investissement</t>
  </si>
  <si>
    <t>Taux de rotation (%)</t>
  </si>
  <si>
    <t>Nom du fonds</t>
  </si>
  <si>
    <t>Classification SFDR</t>
  </si>
  <si>
    <t xml:space="preserve">Private Equity </t>
  </si>
  <si>
    <t>[Autre]</t>
  </si>
  <si>
    <t>M€</t>
  </si>
  <si>
    <t>%</t>
  </si>
  <si>
    <t>Réponse (Oui/Non)</t>
  </si>
  <si>
    <t xml:space="preserve">Effectif total de la société de gestion </t>
  </si>
  <si>
    <t>Nombre total de Junior-level Positions (Analyste, Chargé d'Affaires, etc.)</t>
  </si>
  <si>
    <t>Nom / Prénom</t>
  </si>
  <si>
    <t>Capital-Innovation</t>
  </si>
  <si>
    <t>Capital-Développement</t>
  </si>
  <si>
    <t>Dette Hybride</t>
  </si>
  <si>
    <t>III - Track Record</t>
  </si>
  <si>
    <t>Entreprise</t>
  </si>
  <si>
    <t>Secteur</t>
  </si>
  <si>
    <t>Total</t>
  </si>
  <si>
    <t>Pays</t>
  </si>
  <si>
    <t xml:space="preserve">Devise </t>
  </si>
  <si>
    <t>GP commitment (%)</t>
  </si>
  <si>
    <t>AuM (M€)</t>
  </si>
  <si>
    <t>IV - Thèse d'Investissement</t>
  </si>
  <si>
    <t>I - Information Générales</t>
  </si>
  <si>
    <t>A. Société de Gestion</t>
  </si>
  <si>
    <t xml:space="preserve">II - Équipe et Expertise </t>
  </si>
  <si>
    <t>A. Équipe</t>
  </si>
  <si>
    <t>B. Expertise</t>
  </si>
  <si>
    <t>A. Track Record</t>
  </si>
  <si>
    <t>A. Stratégie d'investissement</t>
  </si>
  <si>
    <t>B. Procesus d'investissement</t>
  </si>
  <si>
    <t>A. Gouvernance</t>
  </si>
  <si>
    <t>B. Reporting</t>
  </si>
  <si>
    <t>C. Procédures et Outils</t>
  </si>
  <si>
    <t>C. Exclusions</t>
  </si>
  <si>
    <t>Nombe total de Partners/Associés dans l'équipe d'investissement</t>
  </si>
  <si>
    <t>D. Biodiversité</t>
  </si>
  <si>
    <t>E. Portefeuille illustratif</t>
  </si>
  <si>
    <t xml:space="preserve">V - Modalités Internes </t>
  </si>
  <si>
    <t xml:space="preserve">VI - Modèle Économique </t>
  </si>
  <si>
    <t>B. AuM</t>
  </si>
  <si>
    <t>C. Conformité Réglementaire</t>
  </si>
  <si>
    <t>D. Déontologie</t>
  </si>
  <si>
    <t>D. Fonds</t>
  </si>
  <si>
    <t>Solution</t>
  </si>
  <si>
    <t>APPEL D’OFFRES</t>
  </si>
  <si>
    <t xml:space="preserve">FONDS OBJECTIF BIODIVERSITÉ
</t>
  </si>
  <si>
    <t>5.1. Équipe : Informations générales</t>
  </si>
  <si>
    <t>[Nom du fonds], [Taille] [vintage]</t>
  </si>
  <si>
    <t>% MTS investi</t>
  </si>
  <si>
    <t>TVPI</t>
  </si>
  <si>
    <t>Directe</t>
  </si>
  <si>
    <t>Indirecte</t>
  </si>
  <si>
    <t>Small-cap</t>
  </si>
  <si>
    <t>Mid-cap</t>
  </si>
  <si>
    <t>EUR</t>
  </si>
  <si>
    <t>USD</t>
  </si>
  <si>
    <t>GBP</t>
  </si>
  <si>
    <t>Fonds Biodiversité - Hypothèses</t>
  </si>
  <si>
    <t>Montants exprimés en millions d'euros, sauf indication contraire</t>
  </si>
  <si>
    <t>Hypothèses</t>
  </si>
  <si>
    <t>Parametres du Fonds</t>
  </si>
  <si>
    <t>MTS (m€)</t>
  </si>
  <si>
    <t>% Parts A</t>
  </si>
  <si>
    <t>% Parts B (Parts de Carried)</t>
  </si>
  <si>
    <t>Fin de la période d'investissement (année incluse)</t>
  </si>
  <si>
    <t>Année 5</t>
  </si>
  <si>
    <t xml:space="preserve">Frais </t>
  </si>
  <si>
    <t>Commission de gestion (%) en période d'investissement</t>
  </si>
  <si>
    <t>Commission de gestion (%) post période d'investissement</t>
  </si>
  <si>
    <t>Autre frais (%) en période d'investissement</t>
  </si>
  <si>
    <t>Autre frais (%) post période d'investissement</t>
  </si>
  <si>
    <t>Waterfall</t>
  </si>
  <si>
    <t>Hurdle</t>
  </si>
  <si>
    <t>Stratégie</t>
  </si>
  <si>
    <t>Année d'entrée</t>
  </si>
  <si>
    <t>Durée de détention</t>
  </si>
  <si>
    <t>Année de sortie</t>
  </si>
  <si>
    <t>Ticket d'investissement (m)</t>
  </si>
  <si>
    <t>Année de Follow-on</t>
  </si>
  <si>
    <t>Follow-on (m)</t>
  </si>
  <si>
    <t>Total investi (m)</t>
  </si>
  <si>
    <t>Années entre follow-on et investissements</t>
  </si>
  <si>
    <t>MOIC brut de sortie (x)</t>
  </si>
  <si>
    <t>Produit de cession (m)</t>
  </si>
  <si>
    <t>TRI</t>
  </si>
  <si>
    <t>Année 1</t>
  </si>
  <si>
    <t>Année 6</t>
  </si>
  <si>
    <t>Année 2</t>
  </si>
  <si>
    <t>Année 7</t>
  </si>
  <si>
    <t>Année 3</t>
  </si>
  <si>
    <t>Année 8</t>
  </si>
  <si>
    <t>Année 4</t>
  </si>
  <si>
    <t>Année 9</t>
  </si>
  <si>
    <t>Année 10</t>
  </si>
  <si>
    <t>TOTAL / MOYENNE</t>
  </si>
  <si>
    <t>Fonds Biodiversité - Waterfall</t>
  </si>
  <si>
    <t>Flux</t>
  </si>
  <si>
    <t>Flux brut</t>
  </si>
  <si>
    <t>Flux brut cumulés</t>
  </si>
  <si>
    <t>Flux net</t>
  </si>
  <si>
    <t>Flux net cumulés</t>
  </si>
  <si>
    <t>Investissements</t>
  </si>
  <si>
    <t>Cumulé</t>
  </si>
  <si>
    <t>En % du MTS</t>
  </si>
  <si>
    <t>Coût des Investissements cédés</t>
  </si>
  <si>
    <t>Coûts d'acquisition des cessions</t>
  </si>
  <si>
    <t>Coûts cumulé d'acquisition des cessions</t>
  </si>
  <si>
    <t>Plus/Moins Values</t>
  </si>
  <si>
    <t>Appels de fonds</t>
  </si>
  <si>
    <t>Commission de gestion (%)</t>
  </si>
  <si>
    <t>Commission de gestion</t>
  </si>
  <si>
    <t>Autres frais (%)</t>
  </si>
  <si>
    <t>Autres frais</t>
  </si>
  <si>
    <t>Appels de Fonds</t>
  </si>
  <si>
    <t>% MTS</t>
  </si>
  <si>
    <t>Appels cumulés en % du MTS</t>
  </si>
  <si>
    <t>Trésorerie du fonds</t>
  </si>
  <si>
    <t>Trésorerie en fin de période (hors distributions)</t>
  </si>
  <si>
    <t>Distributions</t>
  </si>
  <si>
    <t>Trésorerie en fin de période</t>
  </si>
  <si>
    <t>Distributions cumulées</t>
  </si>
  <si>
    <t>Remb. Nominal</t>
  </si>
  <si>
    <t>Solde après remboursement nominal libéré</t>
  </si>
  <si>
    <t xml:space="preserve">Hurdle </t>
  </si>
  <si>
    <t>Solde après Hurdle</t>
  </si>
  <si>
    <t>GP Catch up</t>
  </si>
  <si>
    <t>Solde après Catch up</t>
  </si>
  <si>
    <t>GP Carried (20%)</t>
  </si>
  <si>
    <t>LP (80%)</t>
  </si>
  <si>
    <t>Valeur du Hurdle</t>
  </si>
  <si>
    <t>Hurdle cumulé</t>
  </si>
  <si>
    <t>Base de calcul</t>
  </si>
  <si>
    <t>Millésime</t>
  </si>
  <si>
    <t>Départ(s) (#)</t>
  </si>
  <si>
    <t>Recrutement(s) (#)</t>
  </si>
  <si>
    <t>Expérience (# année)</t>
  </si>
  <si>
    <t>Ancienneté (# année)</t>
  </si>
  <si>
    <t xml:space="preserve">Veuillez détailler la démarche que vous envisagez d'adopter ainsi que les profils qui seront recherchés. </t>
  </si>
  <si>
    <t>Nous nous intéressons ici uniquement aux investissements directs.</t>
  </si>
  <si>
    <t>Investissements (#)</t>
  </si>
  <si>
    <t>Sorties (#)</t>
  </si>
  <si>
    <t>Valeur non réalisée (M€)</t>
  </si>
  <si>
    <t>Total Fonds de fonds</t>
  </si>
  <si>
    <t>Fonds de fonds (M€)</t>
  </si>
  <si>
    <t>Fonds de fonds (%)</t>
  </si>
  <si>
    <t>Fonds 1</t>
  </si>
  <si>
    <t>Fonds 2</t>
  </si>
  <si>
    <t>Fonds 3</t>
  </si>
  <si>
    <t>Fonds 4</t>
  </si>
  <si>
    <t>Fonds 5</t>
  </si>
  <si>
    <t>Structure juridique</t>
  </si>
  <si>
    <t>Total engagement (M€)</t>
  </si>
  <si>
    <t>Frais de gestion (post période d'investissement)</t>
  </si>
  <si>
    <t>Catch-up</t>
  </si>
  <si>
    <t>Carried Interest</t>
  </si>
  <si>
    <t>Zone géographique</t>
  </si>
  <si>
    <t>Fonds x</t>
  </si>
  <si>
    <r>
      <t>7.1. Uniquement pour les fonds dont la stratégie d'investissement est pertinente, veuillez fournir un historique de performance niveau fonds (</t>
    </r>
    <r>
      <rPr>
        <b/>
        <i/>
        <sz val="8"/>
        <color theme="1"/>
        <rFont val="Arial"/>
        <family val="2"/>
      </rPr>
      <t>Track Record</t>
    </r>
    <r>
      <rPr>
        <b/>
        <sz val="8"/>
        <color theme="1"/>
        <rFont val="Arial"/>
        <family val="2"/>
      </rPr>
      <t>) conforme au format et aux critères suivants.</t>
    </r>
  </si>
  <si>
    <t>15.1.1. La société de gestion possède-t-elle une équipe d'impact ?</t>
  </si>
  <si>
    <t>15.1.2. Le cas échéant, précisez le nombre total de personnes (#)</t>
  </si>
  <si>
    <t>15.2.1. Part de cette équipe dans l'effectif total (%)</t>
  </si>
  <si>
    <t>15.2.2. Le cas échéant, précisez l'expérience moyenne de cette équipe</t>
  </si>
  <si>
    <t>15.3. Veuillez fournir un organigramme détaillé de l'équipe d'impact.</t>
  </si>
  <si>
    <t>Direct (M€)</t>
  </si>
  <si>
    <t>Total Direct</t>
  </si>
  <si>
    <t>Capital-Transmission</t>
  </si>
  <si>
    <t>Frais de gestion (période d'investissement)</t>
  </si>
  <si>
    <t>Label Tibi</t>
  </si>
  <si>
    <t>Statut</t>
  </si>
  <si>
    <t>DPI</t>
  </si>
  <si>
    <t>Taux d'appel (%)</t>
  </si>
  <si>
    <t>Taux d'investissement (%)</t>
  </si>
  <si>
    <t>Autre</t>
  </si>
  <si>
    <t>Direct (%)</t>
  </si>
  <si>
    <t>5.2. Équipe : Middle et Back Office</t>
  </si>
  <si>
    <t>Multiple net cible</t>
  </si>
  <si>
    <t>Multiple net réalisé</t>
  </si>
  <si>
    <t>TRI net réalisé</t>
  </si>
  <si>
    <t>TRI net cible</t>
  </si>
  <si>
    <t>Expertise / Connaissance en biodiversité</t>
  </si>
  <si>
    <t xml:space="preserve">6.1.1. Fournissez la décomposition des actifs sous gestion de la société de gestion, par stratégie d'investissement. </t>
  </si>
  <si>
    <t>En Annexe, fournie par la société de gestion</t>
  </si>
  <si>
    <t>Frais de gestion base</t>
  </si>
  <si>
    <t>QUESTIONNAIRE DE CANDIDATURE</t>
  </si>
  <si>
    <t>Nombre total de Mid-level positions, hors Partners/Associés (Directeur, Investment Manager, etc.)</t>
  </si>
  <si>
    <t>5.3. Remplissez le tableau ci-dessous en précisant l’évolution des effectifs des Partners/Associés, ainsi que des Mid-level Positions, (équipe(s) d'investissement) au cours des dernières années.</t>
  </si>
  <si>
    <t>Effectif total (#)</t>
  </si>
  <si>
    <t>6.1.2. Commentaire(s) éventuel(s).</t>
  </si>
  <si>
    <t xml:space="preserve">6.2.2. Le cas échéant veuillez fournir des informations complémentaires (nom du fonds, taille, stratégie, performances, etc.) ainsi que le nom du/des client(s), si diffusable. </t>
  </si>
  <si>
    <t>TRI brut (%)</t>
  </si>
  <si>
    <r>
      <t xml:space="preserve">2.2. Fournissez la décomposition des actifs sous gestion de la </t>
    </r>
    <r>
      <rPr>
        <b/>
        <sz val="8"/>
        <color theme="3"/>
        <rFont val="Arial"/>
        <family val="2"/>
      </rPr>
      <t>société de gestion, par type d'investissements et par classe d'actifs (en % et en M€).</t>
    </r>
  </si>
  <si>
    <t xml:space="preserve">2.1. Indiquez le montant total des actifs sous gestion (AUM) de la société de gestion. </t>
  </si>
  <si>
    <t>15.6. Dans le cadre de cette initiative de Place, dans l'hypothèse où vous seriez sélectionné en tant que gérant, veuillez préciser si vous envisagez de procéder à des recrutements.</t>
  </si>
  <si>
    <t>15.5. Veuillez fournir les CVs des personnes composant l'équipe proposée.</t>
  </si>
  <si>
    <t>Contribution à la biodiversité (directe / indirecte)</t>
  </si>
  <si>
    <t>% de détention à l'entrée</t>
  </si>
  <si>
    <t>Valeur d'entreprise à l'entrée (m)</t>
  </si>
  <si>
    <t>Carried GP (dans l'hypothèse de l'atteinte de 100% des indicateurs biodiversité)</t>
  </si>
  <si>
    <t xml:space="preserve">Segment </t>
  </si>
  <si>
    <t>Valeur d'entreprise au moment du follow-on (m)</t>
  </si>
  <si>
    <t xml:space="preserve">% de détention post follow-on </t>
  </si>
  <si>
    <t>Remarques importantes : 
- Formulez vos réponses de manière claire et concise.
- Seules les cellules identifiées en jaune doivent être complétées par le répondant.
- Il est demandé de respecter les formats prédéfinis pour chaque cellule.
- Le questionnaire doit être complété dans son intégralité.
- Toute omission ou absence de réponse à l'une des questions posées est susceptible d'affecter négativement l'évaluation globale de la candidature.
- L'abréviation "M€" désigne "millions d'euros".
- L'abréviation "Md€" désigne "milliards d'euros".</t>
  </si>
  <si>
    <t>Département (RH, Compliance, Finance, Legal, IR, etc.)</t>
  </si>
  <si>
    <t>Toutes les informations concernant l'équipe dédiée qui sera mise en place dans le cadre de cette initiative sont traitées dans la section "15. Équipe Dédiée".</t>
  </si>
  <si>
    <r>
      <t>7.2. Uniquement pour les fonds ou les lignes sous-jacentes dont la stratégie ou l'activité est axée sur la biodiversité, veuillez fournir un historique de performance ligne-à-ligne (</t>
    </r>
    <r>
      <rPr>
        <b/>
        <i/>
        <sz val="8"/>
        <color theme="1"/>
        <rFont val="Arial"/>
        <family val="2"/>
      </rPr>
      <t>Track Record</t>
    </r>
    <r>
      <rPr>
        <b/>
        <sz val="8"/>
        <color theme="1"/>
        <rFont val="Arial"/>
        <family val="2"/>
      </rPr>
      <t>) conforme au format et aux critères suivants.</t>
    </r>
  </si>
  <si>
    <t>Date de sortie</t>
  </si>
  <si>
    <t>Date d'inv.</t>
  </si>
  <si>
    <t>Montant investi (M€)</t>
  </si>
  <si>
    <t>Produits réalisés (M€)</t>
  </si>
  <si>
    <t>Valeur totale (M€)</t>
  </si>
  <si>
    <t>Capital appelé sur engagement</t>
  </si>
  <si>
    <t>TRI brut</t>
  </si>
  <si>
    <t>Multiple brut</t>
  </si>
  <si>
    <t>TRI net</t>
  </si>
  <si>
    <t>Pourcentage de détention (%)</t>
  </si>
  <si>
    <r>
      <t xml:space="preserve">Pays
</t>
    </r>
    <r>
      <rPr>
        <sz val="8"/>
        <color rgb="FFFFFFFF"/>
        <rFont val="Arial"/>
        <family val="2"/>
      </rPr>
      <t>(</t>
    </r>
    <r>
      <rPr>
        <i/>
        <sz val="8"/>
        <color rgb="FFFFFFFF"/>
        <rFont val="Arial"/>
        <family val="2"/>
      </rPr>
      <t>Merci d'indiquer "Autre OCDE" pour les pays hors UE et hors Norvège, Suisse et Royaume-Uni)</t>
    </r>
  </si>
  <si>
    <t>France</t>
  </si>
  <si>
    <t>Suisse</t>
  </si>
  <si>
    <t>UE</t>
  </si>
  <si>
    <t>Autre OCDE</t>
  </si>
  <si>
    <t>Classe d'actif</t>
  </si>
  <si>
    <t>Nombre total d'années des Partners/Associés travaillant ensemble (en moyenne)</t>
  </si>
  <si>
    <t xml:space="preserve">6.2.1. Veuillez préciser le montant (M€) et le pourcentage (%) des actifs gérés pour le compte de tiers.  </t>
  </si>
  <si>
    <t>Année de liquidation, si applicable</t>
  </si>
  <si>
    <t>Multiple brut (x)</t>
  </si>
  <si>
    <t>7.3. Veuillez fournir des informations concernant les entreprises en portefeuille ayant rencontré ou rencontrant des difficultés en précisant notamment le nombre total de write-off / write-down sur les 15 dernières années, ainsi que le nombre de sorties réalisées avec un multiple brut inférieur à 1.</t>
  </si>
  <si>
    <t>15.4. Indiquez le nom, fonction, années d'expérience, ancienneté, localisation et connaissance exacte en biodiversité des personnes composant l'équipe proposée pour ce Fonds.</t>
  </si>
  <si>
    <t>2.3. Expliquez la capacité de l'équipe proposée pour ce Fonds à déployer un fonds de 150 millions d’euros - voir question 15.4.</t>
  </si>
  <si>
    <t>Résultat</t>
  </si>
  <si>
    <t>Norvège</t>
  </si>
  <si>
    <t>Royaume-Uni</t>
  </si>
  <si>
    <t>Devise</t>
  </si>
  <si>
    <t>Segment</t>
  </si>
  <si>
    <t>Contribution à la biodiversité</t>
  </si>
  <si>
    <t>Merci de ne pas modifier cet onglet</t>
  </si>
  <si>
    <t>Merci de ne pas modifier le format des tableaux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</si>
</sst>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#,##0.0&quot;M€&quot;"/>
    <numFmt numFmtId="166" formatCode="0.0%"/>
    <numFmt numFmtId="167" formatCode="0.00\x"/>
    <numFmt numFmtId="168" formatCode="0.0"/>
    <numFmt numFmtId="169" formatCode="#,##0;\(#,##0\);&quot;-&quot;"/>
    <numFmt numFmtId="170" formatCode="#,##0.0;\(#,##0.0\);&quot;-&quot;"/>
  </numFmts>
  <fonts count="6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8"/>
      <color indexed="18"/>
      <name val="Verdana"/>
      <family val="2"/>
    </font>
    <font>
      <b/>
      <sz val="14"/>
      <color indexed="54"/>
      <name val="Verdana"/>
      <family val="2"/>
    </font>
    <font>
      <b/>
      <sz val="12"/>
      <color indexed="9"/>
      <name val="Verdana"/>
      <family val="2"/>
    </font>
    <font>
      <b/>
      <sz val="9"/>
      <color indexed="9"/>
      <name val="Verdana"/>
      <family val="2"/>
    </font>
    <font>
      <b/>
      <sz val="12"/>
      <color indexed="10"/>
      <name val="Verdana"/>
      <family val="2"/>
    </font>
    <font>
      <sz val="9"/>
      <name val="Verdana"/>
      <family val="2"/>
    </font>
    <font>
      <sz val="12"/>
      <color indexed="10"/>
      <name val="Verdana"/>
      <family val="2"/>
    </font>
    <font>
      <b/>
      <sz val="14"/>
      <color indexed="9"/>
      <name val="Verdana"/>
      <family val="2"/>
    </font>
    <font>
      <sz val="12"/>
      <name val="Verdana"/>
      <family val="2"/>
    </font>
    <font>
      <b/>
      <sz val="11"/>
      <color indexed="9"/>
      <name val="Verdana"/>
      <family val="2"/>
    </font>
    <font>
      <b/>
      <sz val="10"/>
      <name val="Verdana"/>
      <family val="2"/>
    </font>
    <font>
      <b/>
      <sz val="14"/>
      <color indexed="10"/>
      <name val="Verdana"/>
      <family val="2"/>
    </font>
    <font>
      <sz val="11"/>
      <name val="Verdana"/>
      <family val="2"/>
    </font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20"/>
      <color rgb="FF000000"/>
      <name val="Garamond"/>
      <family val="1"/>
    </font>
    <font>
      <b/>
      <sz val="16"/>
      <color theme="3"/>
      <name val="Garamond"/>
      <family val="1"/>
    </font>
    <font>
      <b/>
      <sz val="18"/>
      <name val="Garamond"/>
      <family val="1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FF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3"/>
      <name val="Arial"/>
      <family val="2"/>
    </font>
    <font>
      <b/>
      <sz val="8"/>
      <color rgb="FF0000FF"/>
      <name val="Arial"/>
      <family val="2"/>
    </font>
    <font>
      <b/>
      <i/>
      <sz val="8"/>
      <color theme="1"/>
      <name val="Arial"/>
      <family val="2"/>
    </font>
    <font>
      <b/>
      <sz val="11"/>
      <color rgb="FFC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20"/>
      <name val="Garamond"/>
      <family val="1"/>
    </font>
    <font>
      <b/>
      <sz val="8"/>
      <color rgb="FFFFFFFF"/>
      <name val="Arial"/>
      <family val="2"/>
    </font>
    <font>
      <sz val="10"/>
      <color rgb="FF000000"/>
      <name val="Arial"/>
      <family val="2"/>
    </font>
    <font>
      <b/>
      <sz val="20"/>
      <color theme="1" tint="0.34998626667073579"/>
      <name val="Garamond"/>
      <family val="1"/>
    </font>
    <font>
      <i/>
      <sz val="1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8"/>
      <color rgb="FF000000"/>
      <name val="Arial"/>
      <family val="2"/>
    </font>
    <font>
      <sz val="8"/>
      <color indexed="12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theme="1" tint="0.34998626667073579"/>
      <name val="Arial"/>
      <family val="2"/>
    </font>
    <font>
      <b/>
      <i/>
      <sz val="8"/>
      <color theme="1" tint="0.34998626667073579"/>
      <name val="Arial"/>
      <family val="2"/>
    </font>
    <font>
      <i/>
      <sz val="8"/>
      <color theme="1" tint="0.3499862666707357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61"/>
      <name val="Arial"/>
      <family val="2"/>
    </font>
    <font>
      <b/>
      <i/>
      <sz val="8"/>
      <name val="Arial"/>
      <family val="2"/>
    </font>
    <font>
      <i/>
      <sz val="8"/>
      <color theme="5"/>
      <name val="Arial"/>
      <family val="2"/>
    </font>
    <font>
      <sz val="8"/>
      <color indexed="10"/>
      <name val="Arial"/>
      <family val="2"/>
    </font>
    <font>
      <sz val="9"/>
      <color rgb="FF000000"/>
      <name val="Arial"/>
      <family val="2"/>
    </font>
    <font>
      <sz val="9"/>
      <color rgb="FFC00000"/>
      <name val="Arial"/>
      <family val="2"/>
    </font>
    <font>
      <i/>
      <sz val="11"/>
      <color theme="1"/>
      <name val="Arial"/>
      <family val="2"/>
    </font>
    <font>
      <b/>
      <sz val="18"/>
      <color rgb="FFFF0000"/>
      <name val="Garamond"/>
      <family val="1"/>
    </font>
    <font>
      <sz val="8"/>
      <color rgb="FFFFFFFF"/>
      <name val="Arial"/>
      <family val="2"/>
    </font>
    <font>
      <i/>
      <sz val="8"/>
      <color rgb="FFFFFFFF"/>
      <name val="Arial"/>
      <family val="2"/>
    </font>
    <font>
      <b/>
      <sz val="10"/>
      <name val="Arial"/>
      <family val="2"/>
    </font>
    <font>
      <b/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3283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0"/>
      </bottom>
      <diagonal/>
    </border>
    <border>
      <left/>
      <right/>
      <top style="thin">
        <color theme="3"/>
      </top>
      <bottom style="thin">
        <color theme="0"/>
      </bottom>
      <diagonal/>
    </border>
    <border>
      <left/>
      <right style="medium">
        <color theme="0"/>
      </right>
      <top style="thin">
        <color theme="3"/>
      </top>
      <bottom style="thin">
        <color theme="0"/>
      </bottom>
      <diagonal/>
    </border>
    <border>
      <left style="medium">
        <color theme="0"/>
      </left>
      <right/>
      <top style="thin">
        <color theme="3"/>
      </top>
      <bottom style="thin">
        <color theme="0"/>
      </bottom>
      <diagonal/>
    </border>
    <border>
      <left style="medium">
        <color theme="0"/>
      </left>
      <right/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0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medium">
        <color theme="0"/>
      </left>
      <right/>
      <top style="thin">
        <color theme="0"/>
      </top>
      <bottom style="thin">
        <color theme="3"/>
      </bottom>
      <diagonal/>
    </border>
    <border>
      <left style="medium">
        <color theme="0"/>
      </left>
      <right style="thin">
        <color theme="3"/>
      </right>
      <top style="thin">
        <color theme="0"/>
      </top>
      <bottom style="thin">
        <color theme="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 style="thin">
        <color theme="1"/>
      </left>
      <right style="medium">
        <color theme="0"/>
      </right>
      <top style="thin">
        <color theme="1"/>
      </top>
      <bottom style="thin">
        <color theme="1"/>
      </bottom>
      <diagonal/>
    </border>
    <border>
      <left style="medium">
        <color theme="0"/>
      </left>
      <right style="medium">
        <color theme="0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0"/>
      </right>
      <top/>
      <bottom style="thin">
        <color theme="1"/>
      </bottom>
      <diagonal/>
    </border>
    <border>
      <left/>
      <right style="medium">
        <color theme="0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3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/>
      <bottom style="medium">
        <color theme="1" tint="0.24994659260841701"/>
      </bottom>
      <diagonal/>
    </border>
    <border>
      <left/>
      <right/>
      <top style="medium">
        <color theme="1" tint="0.24994659260841701"/>
      </top>
      <bottom/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C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 style="thin">
        <color indexed="64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 style="thin">
        <color theme="0"/>
      </bottom>
      <diagonal/>
    </border>
    <border>
      <left style="medium">
        <color theme="0"/>
      </left>
      <right style="thin">
        <color indexed="64"/>
      </right>
      <top/>
      <bottom style="thin">
        <color theme="3"/>
      </bottom>
      <diagonal/>
    </border>
    <border>
      <left/>
      <right style="thin">
        <color indexed="64"/>
      </right>
      <top style="thin">
        <color theme="3"/>
      </top>
      <bottom style="thin">
        <color theme="3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1"/>
      </right>
      <top style="thin">
        <color theme="3"/>
      </top>
      <bottom/>
      <diagonal/>
    </border>
  </borders>
  <cellStyleXfs count="5">
    <xf numFmtId="0" fontId="0" fillId="0" borderId="0"/>
    <xf numFmtId="0" fontId="1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8">
    <xf numFmtId="0" fontId="0" fillId="0" borderId="0" xfId="0"/>
    <xf numFmtId="0" fontId="16" fillId="0" borderId="0" xfId="0" applyFont="1" applyAlignment="1">
      <alignment vertical="center"/>
    </xf>
    <xf numFmtId="0" fontId="2" fillId="4" borderId="0" xfId="1" applyFont="1" applyFill="1"/>
    <xf numFmtId="0" fontId="3" fillId="4" borderId="0" xfId="1" applyFont="1" applyFill="1" applyAlignment="1">
      <alignment horizontal="left" vertical="center"/>
    </xf>
    <xf numFmtId="0" fontId="3" fillId="4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left" vertical="center" wrapText="1"/>
    </xf>
    <xf numFmtId="0" fontId="5" fillId="4" borderId="0" xfId="1" applyFont="1" applyFill="1"/>
    <xf numFmtId="0" fontId="6" fillId="4" borderId="0" xfId="1" applyFont="1" applyFill="1" applyAlignment="1">
      <alignment vertical="center"/>
    </xf>
    <xf numFmtId="0" fontId="7" fillId="4" borderId="0" xfId="1" applyFont="1" applyFill="1" applyAlignment="1">
      <alignment horizontal="center"/>
    </xf>
    <xf numFmtId="0" fontId="8" fillId="4" borderId="0" xfId="1" applyFont="1" applyFill="1" applyAlignment="1">
      <alignment horizontal="left" vertical="top"/>
    </xf>
    <xf numFmtId="1" fontId="8" fillId="4" borderId="0" xfId="1" applyNumberFormat="1" applyFont="1" applyFill="1" applyAlignment="1">
      <alignment horizontal="center" vertical="center" wrapText="1"/>
    </xf>
    <xf numFmtId="0" fontId="8" fillId="4" borderId="0" xfId="1" applyFont="1" applyFill="1"/>
    <xf numFmtId="0" fontId="8" fillId="4" borderId="0" xfId="1" applyFont="1" applyFill="1" applyAlignment="1">
      <alignment horizontal="center" vertical="top"/>
    </xf>
    <xf numFmtId="1" fontId="8" fillId="4" borderId="0" xfId="1" applyNumberFormat="1" applyFont="1" applyFill="1" applyAlignment="1">
      <alignment horizontal="center" vertical="top"/>
    </xf>
    <xf numFmtId="1" fontId="8" fillId="4" borderId="0" xfId="1" applyNumberFormat="1" applyFont="1" applyFill="1" applyAlignment="1">
      <alignment horizontal="left"/>
    </xf>
    <xf numFmtId="0" fontId="9" fillId="4" borderId="0" xfId="1" applyFont="1" applyFill="1" applyAlignment="1">
      <alignment vertical="top" wrapText="1"/>
    </xf>
    <xf numFmtId="0" fontId="10" fillId="4" borderId="0" xfId="1" applyFont="1" applyFill="1" applyAlignment="1">
      <alignment horizontal="center" vertical="center" wrapText="1"/>
    </xf>
    <xf numFmtId="0" fontId="11" fillId="4" borderId="0" xfId="1" applyFont="1" applyFill="1" applyAlignment="1">
      <alignment vertical="top" wrapText="1"/>
    </xf>
    <xf numFmtId="0" fontId="7" fillId="4" borderId="0" xfId="1" applyFont="1" applyFill="1" applyAlignment="1">
      <alignment horizontal="center" vertical="center" wrapText="1"/>
    </xf>
    <xf numFmtId="0" fontId="12" fillId="4" borderId="0" xfId="1" applyFont="1" applyFill="1"/>
    <xf numFmtId="1" fontId="13" fillId="4" borderId="0" xfId="1" applyNumberFormat="1" applyFont="1" applyFill="1" applyAlignment="1">
      <alignment horizontal="left" vertical="top" wrapText="1"/>
    </xf>
    <xf numFmtId="0" fontId="7" fillId="4" borderId="0" xfId="1" applyFont="1" applyFill="1" applyAlignment="1">
      <alignment vertical="top" wrapText="1"/>
    </xf>
    <xf numFmtId="0" fontId="8" fillId="4" borderId="0" xfId="1" applyFont="1" applyFill="1" applyAlignment="1">
      <alignment horizontal="center"/>
    </xf>
    <xf numFmtId="0" fontId="14" fillId="4" borderId="0" xfId="1" applyFont="1" applyFill="1" applyAlignment="1">
      <alignment vertical="center" wrapText="1"/>
    </xf>
    <xf numFmtId="0" fontId="8" fillId="4" borderId="0" xfId="1" applyFont="1" applyFill="1" applyAlignment="1">
      <alignment horizontal="left"/>
    </xf>
    <xf numFmtId="0" fontId="15" fillId="4" borderId="0" xfId="1" applyFont="1" applyFill="1"/>
    <xf numFmtId="0" fontId="2" fillId="4" borderId="0" xfId="1" quotePrefix="1" applyFont="1" applyFill="1"/>
    <xf numFmtId="0" fontId="18" fillId="0" borderId="2" xfId="0" applyFont="1" applyBorder="1" applyAlignment="1">
      <alignment vertical="center"/>
    </xf>
    <xf numFmtId="0" fontId="18" fillId="0" borderId="2" xfId="0" applyFont="1" applyBorder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9" fontId="27" fillId="0" borderId="11" xfId="2" applyFont="1" applyFill="1" applyBorder="1" applyAlignment="1">
      <alignment horizontal="center" vertical="center"/>
    </xf>
    <xf numFmtId="9" fontId="22" fillId="0" borderId="3" xfId="2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9" fontId="22" fillId="0" borderId="11" xfId="2" applyFont="1" applyFill="1" applyBorder="1" applyAlignment="1">
      <alignment horizontal="center" vertical="center"/>
    </xf>
    <xf numFmtId="164" fontId="16" fillId="0" borderId="0" xfId="3" applyFont="1" applyAlignment="1">
      <alignment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horizontal="center" vertical="center"/>
    </xf>
    <xf numFmtId="0" fontId="23" fillId="3" borderId="25" xfId="0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4" borderId="0" xfId="1" applyFont="1" applyFill="1" applyAlignment="1">
      <alignment vertical="center" wrapText="1"/>
    </xf>
    <xf numFmtId="0" fontId="0" fillId="0" borderId="0" xfId="0" applyAlignment="1">
      <alignment horizontal="left" indent="2"/>
    </xf>
    <xf numFmtId="0" fontId="30" fillId="0" borderId="0" xfId="0" applyFont="1"/>
    <xf numFmtId="0" fontId="0" fillId="0" borderId="0" xfId="0" quotePrefix="1"/>
    <xf numFmtId="0" fontId="31" fillId="0" borderId="0" xfId="0" applyFont="1"/>
    <xf numFmtId="0" fontId="32" fillId="0" borderId="0" xfId="0" applyFont="1"/>
    <xf numFmtId="0" fontId="23" fillId="3" borderId="1" xfId="0" applyFont="1" applyFill="1" applyBorder="1" applyAlignment="1">
      <alignment horizontal="center" vertical="center"/>
    </xf>
    <xf numFmtId="9" fontId="22" fillId="0" borderId="1" xfId="2" applyFont="1" applyFill="1" applyBorder="1" applyAlignment="1">
      <alignment horizontal="center" vertical="center"/>
    </xf>
    <xf numFmtId="9" fontId="21" fillId="0" borderId="1" xfId="2" applyFont="1" applyFill="1" applyBorder="1" applyAlignment="1">
      <alignment horizontal="center" vertical="center"/>
    </xf>
    <xf numFmtId="0" fontId="20" fillId="4" borderId="0" xfId="1" applyFont="1" applyFill="1" applyAlignment="1">
      <alignment horizontal="center" vertical="center" wrapText="1"/>
    </xf>
    <xf numFmtId="0" fontId="8" fillId="4" borderId="0" xfId="1" applyFont="1" applyFill="1" applyAlignment="1">
      <alignment horizontal="center" vertical="center"/>
    </xf>
    <xf numFmtId="0" fontId="20" fillId="4" borderId="0" xfId="1" applyFont="1" applyFill="1" applyAlignment="1">
      <alignment horizontal="centerContinuous" vertical="center"/>
    </xf>
    <xf numFmtId="0" fontId="20" fillId="4" borderId="0" xfId="1" applyFont="1" applyFill="1" applyAlignment="1">
      <alignment horizontal="centerContinuous" vertical="center" wrapText="1"/>
    </xf>
    <xf numFmtId="0" fontId="9" fillId="4" borderId="0" xfId="1" applyFont="1" applyFill="1" applyAlignment="1">
      <alignment horizontal="centerContinuous" vertical="top" wrapText="1"/>
    </xf>
    <xf numFmtId="165" fontId="23" fillId="3" borderId="23" xfId="0" applyNumberFormat="1" applyFont="1" applyFill="1" applyBorder="1" applyAlignment="1">
      <alignment horizontal="center" vertical="center"/>
    </xf>
    <xf numFmtId="0" fontId="28" fillId="3" borderId="0" xfId="0" applyFont="1" applyFill="1" applyAlignment="1">
      <alignment vertical="center"/>
    </xf>
    <xf numFmtId="0" fontId="33" fillId="0" borderId="2" xfId="1" applyFont="1" applyBorder="1"/>
    <xf numFmtId="0" fontId="33" fillId="0" borderId="0" xfId="1" applyFont="1"/>
    <xf numFmtId="0" fontId="34" fillId="5" borderId="33" xfId="1" applyFont="1" applyFill="1" applyBorder="1" applyAlignment="1">
      <alignment horizontal="centerContinuous" vertical="center" wrapText="1"/>
    </xf>
    <xf numFmtId="0" fontId="34" fillId="5" borderId="34" xfId="1" applyFont="1" applyFill="1" applyBorder="1" applyAlignment="1">
      <alignment horizontal="centerContinuous" vertical="center" wrapText="1"/>
    </xf>
    <xf numFmtId="0" fontId="1" fillId="0" borderId="0" xfId="1"/>
    <xf numFmtId="0" fontId="35" fillId="0" borderId="0" xfId="1" applyFont="1"/>
    <xf numFmtId="0" fontId="18" fillId="0" borderId="2" xfId="1" applyFont="1" applyBorder="1" applyAlignment="1">
      <alignment vertical="center"/>
    </xf>
    <xf numFmtId="0" fontId="36" fillId="0" borderId="2" xfId="1" applyFont="1" applyBorder="1" applyAlignment="1">
      <alignment horizontal="center" vertical="center"/>
    </xf>
    <xf numFmtId="0" fontId="36" fillId="0" borderId="2" xfId="1" applyFont="1" applyBorder="1" applyAlignment="1">
      <alignment vertical="center"/>
    </xf>
    <xf numFmtId="0" fontId="36" fillId="0" borderId="0" xfId="1" applyFont="1" applyAlignment="1">
      <alignment vertical="center"/>
    </xf>
    <xf numFmtId="0" fontId="37" fillId="0" borderId="0" xfId="1" applyFont="1" applyAlignment="1">
      <alignment vertical="center"/>
    </xf>
    <xf numFmtId="0" fontId="38" fillId="0" borderId="0" xfId="1" applyFont="1" applyAlignment="1">
      <alignment horizontal="center" vertical="center"/>
    </xf>
    <xf numFmtId="0" fontId="38" fillId="0" borderId="0" xfId="1" applyFont="1" applyAlignment="1">
      <alignment vertical="center"/>
    </xf>
    <xf numFmtId="0" fontId="39" fillId="0" borderId="0" xfId="1" applyFont="1" applyAlignment="1">
      <alignment vertical="center"/>
    </xf>
    <xf numFmtId="0" fontId="40" fillId="0" borderId="35" xfId="1" applyFont="1" applyBorder="1" applyAlignment="1">
      <alignment vertical="center"/>
    </xf>
    <xf numFmtId="168" fontId="41" fillId="0" borderId="36" xfId="1" applyNumberFormat="1" applyFont="1" applyBorder="1" applyAlignment="1">
      <alignment horizontal="center" vertical="center"/>
    </xf>
    <xf numFmtId="0" fontId="42" fillId="0" borderId="37" xfId="1" applyFont="1" applyBorder="1" applyAlignment="1">
      <alignment horizontal="left" vertical="center" indent="1"/>
    </xf>
    <xf numFmtId="166" fontId="38" fillId="0" borderId="38" xfId="1" applyNumberFormat="1" applyFont="1" applyBorder="1" applyAlignment="1">
      <alignment horizontal="center" vertical="center"/>
    </xf>
    <xf numFmtId="166" fontId="41" fillId="7" borderId="38" xfId="1" applyNumberFormat="1" applyFont="1" applyFill="1" applyBorder="1" applyAlignment="1">
      <alignment horizontal="center" vertical="center"/>
    </xf>
    <xf numFmtId="0" fontId="41" fillId="7" borderId="38" xfId="1" applyFont="1" applyFill="1" applyBorder="1" applyAlignment="1">
      <alignment horizontal="center" vertical="center"/>
    </xf>
    <xf numFmtId="0" fontId="40" fillId="0" borderId="37" xfId="1" applyFont="1" applyBorder="1" applyAlignment="1">
      <alignment vertical="center"/>
    </xf>
    <xf numFmtId="10" fontId="41" fillId="0" borderId="38" xfId="1" applyNumberFormat="1" applyFont="1" applyBorder="1" applyAlignment="1">
      <alignment horizontal="center" vertical="center"/>
    </xf>
    <xf numFmtId="10" fontId="41" fillId="7" borderId="38" xfId="1" applyNumberFormat="1" applyFont="1" applyFill="1" applyBorder="1" applyAlignment="1">
      <alignment horizontal="center" vertical="center"/>
    </xf>
    <xf numFmtId="0" fontId="43" fillId="0" borderId="37" xfId="1" applyFont="1" applyBorder="1" applyAlignment="1">
      <alignment horizontal="left" vertical="center" indent="1"/>
    </xf>
    <xf numFmtId="10" fontId="41" fillId="7" borderId="40" xfId="1" applyNumberFormat="1" applyFont="1" applyFill="1" applyBorder="1" applyAlignment="1">
      <alignment horizontal="center" vertical="center"/>
    </xf>
    <xf numFmtId="0" fontId="42" fillId="0" borderId="0" xfId="1" applyFont="1" applyAlignment="1">
      <alignment vertical="center"/>
    </xf>
    <xf numFmtId="10" fontId="38" fillId="0" borderId="0" xfId="4" applyNumberFormat="1" applyFont="1" applyAlignment="1">
      <alignment horizontal="center" vertical="center"/>
    </xf>
    <xf numFmtId="0" fontId="41" fillId="7" borderId="41" xfId="1" applyFont="1" applyFill="1" applyBorder="1" applyAlignment="1">
      <alignment horizontal="center" vertical="center"/>
    </xf>
    <xf numFmtId="0" fontId="41" fillId="7" borderId="42" xfId="1" applyFont="1" applyFill="1" applyBorder="1" applyAlignment="1">
      <alignment horizontal="center" vertical="center"/>
    </xf>
    <xf numFmtId="0" fontId="38" fillId="0" borderId="43" xfId="1" applyFont="1" applyBorder="1" applyAlignment="1">
      <alignment horizontal="center" vertical="center"/>
    </xf>
    <xf numFmtId="166" fontId="22" fillId="4" borderId="42" xfId="4" applyNumberFormat="1" applyFont="1" applyFill="1" applyBorder="1" applyAlignment="1">
      <alignment horizontal="center" vertical="center"/>
    </xf>
    <xf numFmtId="2" fontId="38" fillId="0" borderId="42" xfId="1" applyNumberFormat="1" applyFont="1" applyBorder="1" applyAlignment="1">
      <alignment horizontal="center" vertical="center"/>
    </xf>
    <xf numFmtId="0" fontId="38" fillId="0" borderId="42" xfId="1" applyFont="1" applyBorder="1" applyAlignment="1">
      <alignment horizontal="center" vertical="center"/>
    </xf>
    <xf numFmtId="167" fontId="41" fillId="7" borderId="42" xfId="1" applyNumberFormat="1" applyFont="1" applyFill="1" applyBorder="1" applyAlignment="1">
      <alignment horizontal="center" vertical="center"/>
    </xf>
    <xf numFmtId="2" fontId="42" fillId="0" borderId="42" xfId="1" applyNumberFormat="1" applyFont="1" applyBorder="1" applyAlignment="1">
      <alignment horizontal="center" vertical="center"/>
    </xf>
    <xf numFmtId="10" fontId="42" fillId="0" borderId="42" xfId="4" applyNumberFormat="1" applyFont="1" applyBorder="1" applyAlignment="1">
      <alignment horizontal="center" vertical="center"/>
    </xf>
    <xf numFmtId="0" fontId="41" fillId="7" borderId="44" xfId="1" applyFont="1" applyFill="1" applyBorder="1" applyAlignment="1">
      <alignment horizontal="center" vertical="center"/>
    </xf>
    <xf numFmtId="169" fontId="38" fillId="0" borderId="42" xfId="1" applyNumberFormat="1" applyFont="1" applyBorder="1" applyAlignment="1">
      <alignment horizontal="center" vertical="center"/>
    </xf>
    <xf numFmtId="167" fontId="38" fillId="7" borderId="42" xfId="1" applyNumberFormat="1" applyFont="1" applyFill="1" applyBorder="1" applyAlignment="1">
      <alignment horizontal="center" vertical="center"/>
    </xf>
    <xf numFmtId="0" fontId="41" fillId="7" borderId="45" xfId="1" applyFont="1" applyFill="1" applyBorder="1" applyAlignment="1">
      <alignment horizontal="center" vertical="center"/>
    </xf>
    <xf numFmtId="0" fontId="41" fillId="7" borderId="46" xfId="1" applyFont="1" applyFill="1" applyBorder="1" applyAlignment="1">
      <alignment horizontal="center" vertical="center"/>
    </xf>
    <xf numFmtId="169" fontId="38" fillId="0" borderId="46" xfId="1" applyNumberFormat="1" applyFont="1" applyBorder="1" applyAlignment="1">
      <alignment horizontal="center" vertical="center"/>
    </xf>
    <xf numFmtId="166" fontId="22" fillId="4" borderId="46" xfId="4" applyNumberFormat="1" applyFont="1" applyFill="1" applyBorder="1" applyAlignment="1">
      <alignment horizontal="center" vertical="center"/>
    </xf>
    <xf numFmtId="2" fontId="38" fillId="0" borderId="46" xfId="1" applyNumberFormat="1" applyFont="1" applyBorder="1" applyAlignment="1">
      <alignment horizontal="center" vertical="center"/>
    </xf>
    <xf numFmtId="0" fontId="38" fillId="0" borderId="46" xfId="1" applyFont="1" applyBorder="1" applyAlignment="1">
      <alignment horizontal="center" vertical="center"/>
    </xf>
    <xf numFmtId="167" fontId="38" fillId="7" borderId="46" xfId="1" applyNumberFormat="1" applyFont="1" applyFill="1" applyBorder="1" applyAlignment="1">
      <alignment horizontal="center" vertical="center"/>
    </xf>
    <xf numFmtId="2" fontId="42" fillId="0" borderId="46" xfId="1" applyNumberFormat="1" applyFont="1" applyBorder="1" applyAlignment="1">
      <alignment horizontal="center" vertical="center"/>
    </xf>
    <xf numFmtId="10" fontId="42" fillId="0" borderId="46" xfId="4" applyNumberFormat="1" applyFont="1" applyBorder="1" applyAlignment="1">
      <alignment horizontal="center" vertical="center"/>
    </xf>
    <xf numFmtId="0" fontId="40" fillId="0" borderId="0" xfId="1" applyFont="1" applyAlignment="1">
      <alignment horizontal="left" vertical="center"/>
    </xf>
    <xf numFmtId="0" fontId="24" fillId="8" borderId="33" xfId="1" applyFont="1" applyFill="1" applyBorder="1" applyAlignment="1">
      <alignment horizontal="left" vertical="center"/>
    </xf>
    <xf numFmtId="2" fontId="24" fillId="8" borderId="47" xfId="1" applyNumberFormat="1" applyFont="1" applyFill="1" applyBorder="1" applyAlignment="1">
      <alignment horizontal="center" vertical="center"/>
    </xf>
    <xf numFmtId="0" fontId="24" fillId="8" borderId="47" xfId="1" applyFont="1" applyFill="1" applyBorder="1" applyAlignment="1">
      <alignment horizontal="center" vertical="center"/>
    </xf>
    <xf numFmtId="167" fontId="24" fillId="8" borderId="47" xfId="1" applyNumberFormat="1" applyFont="1" applyFill="1" applyBorder="1" applyAlignment="1">
      <alignment horizontal="center" vertical="center"/>
    </xf>
    <xf numFmtId="10" fontId="24" fillId="8" borderId="34" xfId="4" applyNumberFormat="1" applyFont="1" applyFill="1" applyBorder="1" applyAlignment="1">
      <alignment horizontal="center" vertical="center"/>
    </xf>
    <xf numFmtId="0" fontId="40" fillId="0" borderId="0" xfId="1" applyFont="1" applyAlignment="1">
      <alignment vertical="center"/>
    </xf>
    <xf numFmtId="10" fontId="40" fillId="0" borderId="0" xfId="4" applyNumberFormat="1" applyFont="1" applyAlignment="1">
      <alignment horizontal="center" vertical="center"/>
    </xf>
    <xf numFmtId="2" fontId="38" fillId="0" borderId="0" xfId="1" applyNumberFormat="1" applyFont="1" applyAlignment="1">
      <alignment horizontal="center" vertical="center"/>
    </xf>
    <xf numFmtId="2" fontId="44" fillId="0" borderId="0" xfId="1" applyNumberFormat="1" applyFont="1" applyAlignment="1">
      <alignment horizontal="center" vertical="center"/>
    </xf>
    <xf numFmtId="10" fontId="44" fillId="0" borderId="0" xfId="4" applyNumberFormat="1" applyFont="1" applyFill="1" applyAlignment="1">
      <alignment horizontal="center" vertical="center"/>
    </xf>
    <xf numFmtId="0" fontId="38" fillId="0" borderId="0" xfId="1" applyFont="1" applyAlignment="1">
      <alignment horizontal="centerContinuous" vertical="center"/>
    </xf>
    <xf numFmtId="0" fontId="44" fillId="0" borderId="0" xfId="1" applyFont="1" applyAlignment="1">
      <alignment horizontal="right" vertical="center"/>
    </xf>
    <xf numFmtId="0" fontId="45" fillId="0" borderId="0" xfId="1" applyFont="1" applyAlignment="1">
      <alignment horizontal="right" vertical="center"/>
    </xf>
    <xf numFmtId="10" fontId="38" fillId="0" borderId="0" xfId="4" applyNumberFormat="1" applyFont="1" applyAlignment="1">
      <alignment vertical="center"/>
    </xf>
    <xf numFmtId="170" fontId="36" fillId="0" borderId="0" xfId="1" applyNumberFormat="1" applyFont="1" applyAlignment="1">
      <alignment vertical="center"/>
    </xf>
    <xf numFmtId="0" fontId="46" fillId="0" borderId="0" xfId="1" applyFont="1" applyAlignment="1">
      <alignment horizontal="center" vertical="center"/>
    </xf>
    <xf numFmtId="0" fontId="46" fillId="0" borderId="0" xfId="1" applyFont="1" applyAlignment="1">
      <alignment vertical="center"/>
    </xf>
    <xf numFmtId="170" fontId="37" fillId="0" borderId="0" xfId="1" applyNumberFormat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170" fontId="1" fillId="0" borderId="0" xfId="1" applyNumberFormat="1" applyAlignment="1">
      <alignment vertical="center"/>
    </xf>
    <xf numFmtId="0" fontId="34" fillId="9" borderId="48" xfId="1" applyFont="1" applyFill="1" applyBorder="1" applyAlignment="1">
      <alignment horizontal="centerContinuous" vertical="center" wrapText="1"/>
    </xf>
    <xf numFmtId="0" fontId="34" fillId="5" borderId="49" xfId="1" applyFont="1" applyFill="1" applyBorder="1" applyAlignment="1">
      <alignment horizontal="centerContinuous" vertical="center" wrapText="1"/>
    </xf>
    <xf numFmtId="0" fontId="47" fillId="0" borderId="0" xfId="1" applyFont="1" applyAlignment="1">
      <alignment vertical="center"/>
    </xf>
    <xf numFmtId="10" fontId="48" fillId="0" borderId="0" xfId="4" applyNumberFormat="1" applyFont="1" applyBorder="1" applyAlignment="1">
      <alignment horizontal="center" vertical="center"/>
    </xf>
    <xf numFmtId="0" fontId="48" fillId="0" borderId="0" xfId="1" applyFont="1" applyAlignment="1">
      <alignment horizontal="center" vertical="center"/>
    </xf>
    <xf numFmtId="0" fontId="47" fillId="0" borderId="0" xfId="1" applyFont="1" applyAlignment="1">
      <alignment horizontal="center" vertical="center"/>
    </xf>
    <xf numFmtId="169" fontId="47" fillId="0" borderId="0" xfId="1" applyNumberFormat="1" applyFont="1" applyAlignment="1">
      <alignment horizontal="center" vertical="center"/>
    </xf>
    <xf numFmtId="170" fontId="47" fillId="0" borderId="0" xfId="1" applyNumberFormat="1" applyFont="1" applyAlignment="1">
      <alignment vertical="center"/>
    </xf>
    <xf numFmtId="0" fontId="49" fillId="0" borderId="0" xfId="1" applyFont="1" applyAlignment="1">
      <alignment horizontal="center" vertical="center"/>
    </xf>
    <xf numFmtId="169" fontId="49" fillId="6" borderId="0" xfId="1" applyNumberFormat="1" applyFont="1" applyFill="1" applyAlignment="1">
      <alignment horizontal="center" vertical="center"/>
    </xf>
    <xf numFmtId="169" fontId="48" fillId="0" borderId="0" xfId="1" applyNumberFormat="1" applyFont="1" applyAlignment="1">
      <alignment horizontal="center" vertical="center"/>
    </xf>
    <xf numFmtId="170" fontId="48" fillId="0" borderId="0" xfId="1" applyNumberFormat="1" applyFont="1" applyAlignment="1">
      <alignment horizontal="center" vertical="center"/>
    </xf>
    <xf numFmtId="0" fontId="50" fillId="0" borderId="0" xfId="1" applyFont="1" applyAlignment="1">
      <alignment horizontal="center" vertical="center"/>
    </xf>
    <xf numFmtId="10" fontId="50" fillId="0" borderId="0" xfId="4" applyNumberFormat="1" applyFont="1" applyBorder="1" applyAlignment="1">
      <alignment horizontal="center" vertical="center"/>
    </xf>
    <xf numFmtId="0" fontId="51" fillId="0" borderId="0" xfId="1" applyFont="1" applyAlignment="1">
      <alignment horizontal="center" vertical="center"/>
    </xf>
    <xf numFmtId="0" fontId="34" fillId="5" borderId="50" xfId="1" applyFont="1" applyFill="1" applyBorder="1" applyAlignment="1">
      <alignment horizontal="centerContinuous" vertical="center" wrapText="1"/>
    </xf>
    <xf numFmtId="10" fontId="34" fillId="5" borderId="49" xfId="4" applyNumberFormat="1" applyFont="1" applyFill="1" applyBorder="1" applyAlignment="1">
      <alignment horizontal="centerContinuous" vertical="center" wrapText="1"/>
    </xf>
    <xf numFmtId="0" fontId="52" fillId="10" borderId="0" xfId="1" applyFont="1" applyFill="1" applyAlignment="1">
      <alignment horizontal="center" vertical="center"/>
    </xf>
    <xf numFmtId="0" fontId="49" fillId="11" borderId="0" xfId="1" applyFont="1" applyFill="1" applyAlignment="1">
      <alignment horizontal="center" vertical="center"/>
    </xf>
    <xf numFmtId="0" fontId="49" fillId="10" borderId="0" xfId="1" applyFont="1" applyFill="1" applyAlignment="1">
      <alignment horizontal="center" vertical="center"/>
    </xf>
    <xf numFmtId="0" fontId="47" fillId="0" borderId="51" xfId="1" applyFont="1" applyBorder="1" applyAlignment="1">
      <alignment horizontal="center" vertical="center"/>
    </xf>
    <xf numFmtId="169" fontId="47" fillId="0" borderId="51" xfId="1" applyNumberFormat="1" applyFont="1" applyBorder="1" applyAlignment="1">
      <alignment horizontal="center" vertical="center"/>
    </xf>
    <xf numFmtId="0" fontId="34" fillId="5" borderId="48" xfId="1" applyFont="1" applyFill="1" applyBorder="1" applyAlignment="1">
      <alignment horizontal="centerContinuous" vertical="center" wrapText="1"/>
    </xf>
    <xf numFmtId="0" fontId="47" fillId="10" borderId="0" xfId="1" applyFont="1" applyFill="1" applyAlignment="1">
      <alignment horizontal="center" vertical="center"/>
    </xf>
    <xf numFmtId="0" fontId="48" fillId="0" borderId="51" xfId="1" applyFont="1" applyBorder="1" applyAlignment="1">
      <alignment horizontal="center" vertical="center"/>
    </xf>
    <xf numFmtId="169" fontId="48" fillId="0" borderId="51" xfId="1" applyNumberFormat="1" applyFont="1" applyBorder="1" applyAlignment="1">
      <alignment horizontal="center" vertical="center"/>
    </xf>
    <xf numFmtId="0" fontId="47" fillId="0" borderId="52" xfId="1" applyFont="1" applyBorder="1" applyAlignment="1">
      <alignment vertical="center"/>
    </xf>
    <xf numFmtId="0" fontId="48" fillId="0" borderId="52" xfId="1" applyFont="1" applyBorder="1" applyAlignment="1">
      <alignment horizontal="center" vertical="center"/>
    </xf>
    <xf numFmtId="0" fontId="47" fillId="0" borderId="51" xfId="1" applyFont="1" applyBorder="1" applyAlignment="1">
      <alignment vertical="center"/>
    </xf>
    <xf numFmtId="0" fontId="49" fillId="0" borderId="51" xfId="1" applyFont="1" applyBorder="1" applyAlignment="1">
      <alignment horizontal="center" vertical="center"/>
    </xf>
    <xf numFmtId="166" fontId="49" fillId="0" borderId="0" xfId="4" applyNumberFormat="1" applyFont="1" applyFill="1" applyBorder="1" applyAlignment="1">
      <alignment horizontal="center" vertical="center"/>
    </xf>
    <xf numFmtId="168" fontId="42" fillId="0" borderId="0" xfId="1" applyNumberFormat="1" applyFont="1" applyAlignment="1">
      <alignment horizontal="center" vertical="center"/>
    </xf>
    <xf numFmtId="166" fontId="47" fillId="0" borderId="0" xfId="4" applyNumberFormat="1" applyFont="1" applyFill="1" applyBorder="1" applyAlignment="1">
      <alignment horizontal="center" vertical="center"/>
    </xf>
    <xf numFmtId="10" fontId="47" fillId="0" borderId="0" xfId="1" applyNumberFormat="1" applyFont="1" applyAlignment="1">
      <alignment horizontal="center" vertical="center"/>
    </xf>
    <xf numFmtId="168" fontId="48" fillId="0" borderId="0" xfId="1" applyNumberFormat="1" applyFont="1" applyAlignment="1">
      <alignment horizontal="center" vertical="center"/>
    </xf>
    <xf numFmtId="166" fontId="47" fillId="0" borderId="0" xfId="4" applyNumberFormat="1" applyFont="1" applyBorder="1" applyAlignment="1">
      <alignment horizontal="center" vertical="center"/>
    </xf>
    <xf numFmtId="166" fontId="47" fillId="0" borderId="51" xfId="4" applyNumberFormat="1" applyFont="1" applyBorder="1" applyAlignment="1">
      <alignment horizontal="center" vertical="center"/>
    </xf>
    <xf numFmtId="0" fontId="34" fillId="9" borderId="50" xfId="1" applyFont="1" applyFill="1" applyBorder="1" applyAlignment="1">
      <alignment horizontal="centerContinuous" vertical="center" wrapText="1"/>
    </xf>
    <xf numFmtId="0" fontId="34" fillId="5" borderId="53" xfId="1" applyFont="1" applyFill="1" applyBorder="1" applyAlignment="1">
      <alignment horizontal="centerContinuous" vertical="center" wrapText="1"/>
    </xf>
    <xf numFmtId="0" fontId="1" fillId="0" borderId="54" xfId="1" applyBorder="1" applyAlignment="1">
      <alignment vertical="center"/>
    </xf>
    <xf numFmtId="9" fontId="49" fillId="7" borderId="1" xfId="1" applyNumberFormat="1" applyFont="1" applyFill="1" applyBorder="1" applyAlignment="1">
      <alignment horizontal="center" vertical="center"/>
    </xf>
    <xf numFmtId="1" fontId="42" fillId="0" borderId="0" xfId="1" applyNumberFormat="1" applyFont="1" applyAlignment="1">
      <alignment horizontal="center" vertical="center"/>
    </xf>
    <xf numFmtId="0" fontId="44" fillId="0" borderId="0" xfId="1" applyFont="1" applyAlignment="1">
      <alignment vertical="center"/>
    </xf>
    <xf numFmtId="0" fontId="48" fillId="0" borderId="0" xfId="1" applyFont="1" applyAlignment="1">
      <alignment vertical="center"/>
    </xf>
    <xf numFmtId="170" fontId="48" fillId="0" borderId="0" xfId="1" applyNumberFormat="1" applyFont="1" applyAlignment="1">
      <alignment vertical="center"/>
    </xf>
    <xf numFmtId="2" fontId="34" fillId="5" borderId="49" xfId="1" applyNumberFormat="1" applyFont="1" applyFill="1" applyBorder="1" applyAlignment="1">
      <alignment horizontal="centerContinuous" vertical="center" wrapText="1"/>
    </xf>
    <xf numFmtId="2" fontId="34" fillId="5" borderId="53" xfId="1" applyNumberFormat="1" applyFont="1" applyFill="1" applyBorder="1" applyAlignment="1">
      <alignment horizontal="centerContinuous" vertical="center" wrapText="1"/>
    </xf>
    <xf numFmtId="170" fontId="47" fillId="0" borderId="0" xfId="1" applyNumberFormat="1" applyFont="1" applyAlignment="1">
      <alignment horizontal="center" vertical="center"/>
    </xf>
    <xf numFmtId="0" fontId="34" fillId="0" borderId="50" xfId="1" applyFont="1" applyBorder="1" applyAlignment="1">
      <alignment horizontal="centerContinuous" vertical="center" wrapText="1"/>
    </xf>
    <xf numFmtId="2" fontId="47" fillId="0" borderId="0" xfId="1" applyNumberFormat="1" applyFont="1" applyAlignment="1">
      <alignment horizontal="center" vertical="center"/>
    </xf>
    <xf numFmtId="4" fontId="47" fillId="0" borderId="0" xfId="1" applyNumberFormat="1" applyFont="1" applyAlignment="1">
      <alignment horizontal="center" vertical="center"/>
    </xf>
    <xf numFmtId="170" fontId="49" fillId="0" borderId="0" xfId="1" applyNumberFormat="1" applyFont="1" applyAlignment="1">
      <alignment horizontal="center" vertical="center"/>
    </xf>
    <xf numFmtId="170" fontId="41" fillId="0" borderId="0" xfId="1" applyNumberFormat="1" applyFont="1" applyAlignment="1">
      <alignment horizontal="center" vertical="center"/>
    </xf>
    <xf numFmtId="170" fontId="49" fillId="0" borderId="0" xfId="1" applyNumberFormat="1" applyFont="1" applyAlignment="1">
      <alignment vertical="center"/>
    </xf>
    <xf numFmtId="0" fontId="49" fillId="0" borderId="0" xfId="1" applyFont="1" applyAlignment="1">
      <alignment vertical="center"/>
    </xf>
    <xf numFmtId="0" fontId="53" fillId="4" borderId="0" xfId="1" applyFont="1" applyFill="1" applyAlignment="1">
      <alignment horizontal="left" vertical="center"/>
    </xf>
    <xf numFmtId="166" fontId="54" fillId="10" borderId="0" xfId="1" applyNumberFormat="1" applyFont="1" applyFill="1" applyAlignment="1">
      <alignment horizontal="center" vertical="center"/>
    </xf>
    <xf numFmtId="167" fontId="54" fillId="10" borderId="0" xfId="1" applyNumberFormat="1" applyFont="1" applyFill="1" applyAlignment="1">
      <alignment horizontal="center" vertical="center"/>
    </xf>
    <xf numFmtId="0" fontId="34" fillId="5" borderId="33" xfId="1" applyFont="1" applyFill="1" applyBorder="1" applyAlignment="1">
      <alignment horizontal="left" vertical="center" wrapText="1"/>
    </xf>
    <xf numFmtId="0" fontId="1" fillId="0" borderId="0" xfId="1" applyAlignment="1">
      <alignment horizontal="left"/>
    </xf>
    <xf numFmtId="0" fontId="24" fillId="2" borderId="12" xfId="0" applyFont="1" applyFill="1" applyBorder="1" applyAlignment="1">
      <alignment horizontal="center" vertical="center"/>
    </xf>
    <xf numFmtId="0" fontId="24" fillId="2" borderId="58" xfId="0" applyFont="1" applyFill="1" applyBorder="1" applyAlignment="1">
      <alignment horizontal="center" vertical="center"/>
    </xf>
    <xf numFmtId="0" fontId="24" fillId="2" borderId="59" xfId="0" applyFont="1" applyFill="1" applyBorder="1" applyAlignment="1">
      <alignment horizontal="center" vertical="center"/>
    </xf>
    <xf numFmtId="0" fontId="23" fillId="3" borderId="60" xfId="0" applyFont="1" applyFill="1" applyBorder="1" applyAlignment="1">
      <alignment horizontal="center" vertical="center"/>
    </xf>
    <xf numFmtId="9" fontId="22" fillId="0" borderId="61" xfId="2" applyFont="1" applyFill="1" applyBorder="1" applyAlignment="1">
      <alignment horizontal="center" vertical="center"/>
    </xf>
    <xf numFmtId="0" fontId="23" fillId="3" borderId="62" xfId="0" applyFont="1" applyFill="1" applyBorder="1" applyAlignment="1">
      <alignment horizontal="center" vertical="center"/>
    </xf>
    <xf numFmtId="9" fontId="22" fillId="0" borderId="63" xfId="2" applyFont="1" applyFill="1" applyBorder="1" applyAlignment="1">
      <alignment horizontal="center" vertical="center"/>
    </xf>
    <xf numFmtId="0" fontId="23" fillId="3" borderId="64" xfId="0" applyFont="1" applyFill="1" applyBorder="1" applyAlignment="1">
      <alignment horizontal="center" vertical="center"/>
    </xf>
    <xf numFmtId="9" fontId="22" fillId="0" borderId="65" xfId="2" applyFont="1" applyFill="1" applyBorder="1" applyAlignment="1">
      <alignment horizontal="center" vertical="center"/>
    </xf>
    <xf numFmtId="9" fontId="27" fillId="0" borderId="61" xfId="2" applyFont="1" applyFill="1" applyBorder="1" applyAlignment="1">
      <alignment horizontal="center" vertical="center"/>
    </xf>
    <xf numFmtId="9" fontId="27" fillId="0" borderId="64" xfId="2" applyFont="1" applyFill="1" applyBorder="1" applyAlignment="1">
      <alignment horizontal="center" vertical="center"/>
    </xf>
    <xf numFmtId="9" fontId="27" fillId="0" borderId="65" xfId="2" applyFont="1" applyFill="1" applyBorder="1" applyAlignment="1">
      <alignment horizontal="center" vertical="center"/>
    </xf>
    <xf numFmtId="0" fontId="24" fillId="2" borderId="67" xfId="0" applyFont="1" applyFill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9" fontId="22" fillId="0" borderId="68" xfId="2" applyFont="1" applyFill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9" fontId="22" fillId="0" borderId="64" xfId="2" applyFont="1" applyFill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9" fontId="22" fillId="0" borderId="69" xfId="2" applyFont="1" applyFill="1" applyBorder="1" applyAlignment="1">
      <alignment horizontal="center" vertical="center"/>
    </xf>
    <xf numFmtId="9" fontId="21" fillId="0" borderId="0" xfId="2" applyFont="1" applyFill="1" applyBorder="1" applyAlignment="1">
      <alignment horizontal="center" vertical="center"/>
    </xf>
    <xf numFmtId="9" fontId="23" fillId="3" borderId="1" xfId="2" applyFont="1" applyFill="1" applyBorder="1" applyAlignment="1">
      <alignment horizontal="center" vertical="center"/>
    </xf>
    <xf numFmtId="0" fontId="41" fillId="7" borderId="43" xfId="1" applyFont="1" applyFill="1" applyBorder="1" applyAlignment="1">
      <alignment horizontal="center" vertical="center"/>
    </xf>
    <xf numFmtId="166" fontId="22" fillId="4" borderId="43" xfId="4" applyNumberFormat="1" applyFont="1" applyFill="1" applyBorder="1" applyAlignment="1">
      <alignment horizontal="center" vertical="center"/>
    </xf>
    <xf numFmtId="2" fontId="38" fillId="0" borderId="43" xfId="1" applyNumberFormat="1" applyFont="1" applyBorder="1" applyAlignment="1">
      <alignment horizontal="center" vertical="center"/>
    </xf>
    <xf numFmtId="167" fontId="41" fillId="7" borderId="43" xfId="1" applyNumberFormat="1" applyFont="1" applyFill="1" applyBorder="1" applyAlignment="1">
      <alignment horizontal="center" vertical="center"/>
    </xf>
    <xf numFmtId="2" fontId="42" fillId="0" borderId="43" xfId="1" applyNumberFormat="1" applyFont="1" applyBorder="1" applyAlignment="1">
      <alignment horizontal="center" vertical="center"/>
    </xf>
    <xf numFmtId="10" fontId="42" fillId="0" borderId="43" xfId="4" applyNumberFormat="1" applyFont="1" applyBorder="1" applyAlignment="1">
      <alignment horizontal="center" vertical="center"/>
    </xf>
    <xf numFmtId="0" fontId="34" fillId="5" borderId="70" xfId="1" applyFont="1" applyFill="1" applyBorder="1" applyAlignment="1">
      <alignment horizontal="centerContinuous" vertical="center" wrapText="1"/>
    </xf>
    <xf numFmtId="0" fontId="34" fillId="5" borderId="71" xfId="1" applyFont="1" applyFill="1" applyBorder="1" applyAlignment="1">
      <alignment horizontal="centerContinuous" vertical="center" wrapText="1"/>
    </xf>
    <xf numFmtId="0" fontId="34" fillId="5" borderId="72" xfId="1" applyFont="1" applyFill="1" applyBorder="1" applyAlignment="1">
      <alignment horizontal="centerContinuous" vertical="center" wrapText="1"/>
    </xf>
    <xf numFmtId="0" fontId="24" fillId="2" borderId="1" xfId="0" applyFont="1" applyFill="1" applyBorder="1" applyAlignment="1">
      <alignment horizontal="center" vertical="center"/>
    </xf>
    <xf numFmtId="0" fontId="23" fillId="3" borderId="73" xfId="0" applyFont="1" applyFill="1" applyBorder="1" applyAlignment="1">
      <alignment horizontal="center" vertical="center"/>
    </xf>
    <xf numFmtId="0" fontId="23" fillId="3" borderId="74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75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2" fontId="38" fillId="0" borderId="0" xfId="1" applyNumberFormat="1" applyFont="1" applyAlignment="1">
      <alignment vertical="center"/>
    </xf>
    <xf numFmtId="166" fontId="38" fillId="0" borderId="0" xfId="1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22" fillId="0" borderId="0" xfId="0" quotePrefix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42" fillId="0" borderId="39" xfId="1" applyFont="1" applyBorder="1" applyAlignment="1">
      <alignment horizontal="left" vertical="center" wrapText="1" indent="1"/>
    </xf>
    <xf numFmtId="0" fontId="34" fillId="0" borderId="0" xfId="1" applyFont="1" applyAlignment="1">
      <alignment horizontal="centerContinuous" vertical="center" wrapText="1"/>
    </xf>
    <xf numFmtId="168" fontId="41" fillId="0" borderId="0" xfId="1" applyNumberFormat="1" applyFont="1" applyAlignment="1">
      <alignment horizontal="center" vertical="center"/>
    </xf>
    <xf numFmtId="166" fontId="38" fillId="0" borderId="0" xfId="1" applyNumberFormat="1" applyFont="1" applyAlignment="1">
      <alignment horizontal="center" vertical="center"/>
    </xf>
    <xf numFmtId="166" fontId="41" fillId="0" borderId="0" xfId="1" applyNumberFormat="1" applyFont="1" applyAlignment="1">
      <alignment horizontal="center" vertical="center"/>
    </xf>
    <xf numFmtId="0" fontId="41" fillId="0" borderId="0" xfId="1" applyFont="1" applyAlignment="1">
      <alignment horizontal="center" vertical="center"/>
    </xf>
    <xf numFmtId="10" fontId="41" fillId="0" borderId="0" xfId="1" applyNumberFormat="1" applyFont="1" applyAlignment="1">
      <alignment horizontal="center" vertical="center"/>
    </xf>
    <xf numFmtId="166" fontId="47" fillId="0" borderId="43" xfId="2" applyNumberFormat="1" applyFont="1" applyFill="1" applyBorder="1" applyAlignment="1">
      <alignment horizontal="center" vertical="center"/>
    </xf>
    <xf numFmtId="166" fontId="47" fillId="0" borderId="42" xfId="2" applyNumberFormat="1" applyFont="1" applyFill="1" applyBorder="1" applyAlignment="1">
      <alignment horizontal="center" vertical="center"/>
    </xf>
    <xf numFmtId="166" fontId="47" fillId="0" borderId="46" xfId="2" applyNumberFormat="1" applyFont="1" applyFill="1" applyBorder="1" applyAlignment="1">
      <alignment horizontal="center" vertical="center"/>
    </xf>
    <xf numFmtId="0" fontId="56" fillId="4" borderId="0" xfId="1" applyFont="1" applyFill="1" applyAlignment="1">
      <alignment horizontal="center" vertical="center"/>
    </xf>
    <xf numFmtId="168" fontId="47" fillId="4" borderId="38" xfId="1" applyNumberFormat="1" applyFont="1" applyFill="1" applyBorder="1" applyAlignment="1">
      <alignment horizontal="center" vertical="center"/>
    </xf>
    <xf numFmtId="0" fontId="59" fillId="0" borderId="0" xfId="1" applyFont="1"/>
    <xf numFmtId="0" fontId="53" fillId="0" borderId="0" xfId="1" applyFont="1" applyAlignment="1">
      <alignment horizontal="left" vertical="center"/>
    </xf>
    <xf numFmtId="0" fontId="60" fillId="0" borderId="0" xfId="0" applyFont="1" applyAlignment="1">
      <alignment vertical="center"/>
    </xf>
    <xf numFmtId="0" fontId="19" fillId="4" borderId="0" xfId="1" applyFont="1" applyFill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/>
    </xf>
    <xf numFmtId="0" fontId="24" fillId="2" borderId="55" xfId="0" applyFont="1" applyFill="1" applyBorder="1" applyAlignment="1">
      <alignment horizontal="center" vertical="center"/>
    </xf>
    <xf numFmtId="0" fontId="24" fillId="2" borderId="56" xfId="0" applyFont="1" applyFill="1" applyBorder="1" applyAlignment="1">
      <alignment horizontal="center" vertical="center"/>
    </xf>
    <xf numFmtId="0" fontId="24" fillId="2" borderId="66" xfId="0" applyFont="1" applyFill="1" applyBorder="1" applyAlignment="1">
      <alignment horizontal="center" vertical="center"/>
    </xf>
    <xf numFmtId="0" fontId="24" fillId="2" borderId="57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left" vertical="center"/>
    </xf>
    <xf numFmtId="0" fontId="23" fillId="3" borderId="11" xfId="0" applyFont="1" applyFill="1" applyBorder="1" applyAlignment="1">
      <alignment horizontal="left" vertical="center"/>
    </xf>
    <xf numFmtId="0" fontId="24" fillId="2" borderId="15" xfId="0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3" fillId="3" borderId="30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horizontal="center" vertical="center"/>
    </xf>
    <xf numFmtId="0" fontId="23" fillId="3" borderId="32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left" vertical="center"/>
    </xf>
  </cellXfs>
  <cellStyles count="5">
    <cellStyle name="Comma" xfId="3" builtinId="3"/>
    <cellStyle name="Normal" xfId="0" builtinId="0"/>
    <cellStyle name="Normal 2" xfId="1" xr:uid="{09257981-186F-442C-9282-1EEBA988AAEE}"/>
    <cellStyle name="Per cent" xfId="2" builtinId="5"/>
    <cellStyle name="Per cent 2" xfId="4" xr:uid="{374593D2-DE7C-4DE7-BFE6-C7422B356895}"/>
  </cellStyles>
  <dxfs count="9">
    <dxf>
      <fill>
        <patternFill>
          <bgColor theme="0"/>
        </patternFill>
      </fill>
    </dxf>
    <dxf>
      <fill>
        <patternFill>
          <bgColor theme="3" tint="0.749961851863155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0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E7"/>
      <color rgb="FF0000FF"/>
      <color rgb="FF635B98"/>
      <color rgb="FF0000CC"/>
      <color rgb="FF3F6228"/>
      <color rgb="FF548235"/>
      <color rgb="FF900C3E"/>
      <color rgb="FF30668F"/>
      <color rgb="FFAFCEE4"/>
      <color rgb="FF152D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122464</xdr:colOff>
      <xdr:row>1</xdr:row>
      <xdr:rowOff>231321</xdr:rowOff>
    </xdr:from>
    <xdr:to>
      <xdr:col>13</xdr:col>
      <xdr:colOff>59870</xdr:colOff>
      <xdr:row>9</xdr:row>
      <xdr:rowOff>124682</xdr:rowOff>
    </xdr:to>
    <xdr:pic>
      <xdr:nvPicPr>
        <xdr:cNvPr id="3" name="Graphique 1">
          <a:extLst>
            <a:ext uri="{FF2B5EF4-FFF2-40B4-BE49-F238E27FC236}">
              <a16:creationId xmlns:a16="http://schemas.microsoft.com/office/drawing/2014/main" id="{BE8F103F-5951-B8FB-5E89-01E9F53F6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1" y="721178"/>
          <a:ext cx="2876550" cy="1275715"/>
        </a:xfrm>
        <a:prstGeom prst="rect">
          <a:avLst/>
        </a:prstGeom>
      </xdr:spPr>
    </xdr:pic>
    <xdr:clientData/>
  </xdr:twoCellAnchor>
  <xdr:twoCellAnchor editAs="oneCell">
    <xdr:from>
      <xdr:col>28</xdr:col>
      <xdr:colOff>89177</xdr:colOff>
      <xdr:row>2</xdr:row>
      <xdr:rowOff>153345</xdr:rowOff>
    </xdr:from>
    <xdr:to>
      <xdr:col>36</xdr:col>
      <xdr:colOff>54072</xdr:colOff>
      <xdr:row>10</xdr:row>
      <xdr:rowOff>17358</xdr:rowOff>
    </xdr:to>
    <xdr:pic>
      <xdr:nvPicPr>
        <xdr:cNvPr id="5" name="Picture 4" descr="Nouveau-logo-AF2I - ETF Live Summit">
          <a:extLst>
            <a:ext uri="{FF2B5EF4-FFF2-40B4-BE49-F238E27FC236}">
              <a16:creationId xmlns:a16="http://schemas.microsoft.com/office/drawing/2014/main" id="{CE9320C1-A9A1-DE2C-EA8C-4EAF4CB6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2001" y="612786"/>
          <a:ext cx="1937130" cy="109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71102_Global_Equities_Qua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ME%20funds%20-%20Questionnai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General Information"/>
      <sheetName val="Global Equities"/>
      <sheetName val="Data Japan"/>
      <sheetName val="Data Gal info"/>
      <sheetName val="Mandate B-Europe(exUK) Equities"/>
      <sheetName val="Description Emerging Mark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I-General Information"/>
      <sheetName val="II-Strategy"/>
      <sheetName val="III-Fund description"/>
      <sheetName val="IV- MONTHLY RETURNS"/>
      <sheetName val="V-Holdings"/>
      <sheetName val="VI-Operations"/>
      <sheetName val="VII-Comments"/>
      <sheetName val="d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8F05E-D62C-4209-878F-47A5F465D873}">
  <sheetPr codeName="Sheet1">
    <tabColor rgb="FFFFFF00"/>
  </sheetPr>
  <dimension ref="B2:I34"/>
  <sheetViews>
    <sheetView showGridLines="0" zoomScale="115" zoomScaleNormal="115" workbookViewId="0">
      <selection activeCell="A13" sqref="A13"/>
    </sheetView>
  </sheetViews>
  <sheetFormatPr defaultRowHeight="14.5" x14ac:dyDescent="0.35"/>
  <cols>
    <col min="2" max="2" width="28.7265625" bestFit="1" customWidth="1"/>
  </cols>
  <sheetData>
    <row r="2" spans="2:9" x14ac:dyDescent="0.35">
      <c r="B2" s="61" t="s">
        <v>27</v>
      </c>
    </row>
    <row r="3" spans="2:9" x14ac:dyDescent="0.35">
      <c r="B3" s="60" t="s">
        <v>28</v>
      </c>
    </row>
    <row r="4" spans="2:9" x14ac:dyDescent="0.35">
      <c r="B4" s="60" t="s">
        <v>44</v>
      </c>
    </row>
    <row r="5" spans="2:9" x14ac:dyDescent="0.35">
      <c r="B5" s="60" t="s">
        <v>45</v>
      </c>
    </row>
    <row r="6" spans="2:9" x14ac:dyDescent="0.35">
      <c r="B6" s="60" t="s">
        <v>46</v>
      </c>
    </row>
    <row r="7" spans="2:9" x14ac:dyDescent="0.35">
      <c r="I7" s="62"/>
    </row>
    <row r="8" spans="2:9" x14ac:dyDescent="0.35">
      <c r="B8" s="61" t="s">
        <v>29</v>
      </c>
      <c r="I8" s="62"/>
    </row>
    <row r="9" spans="2:9" x14ac:dyDescent="0.35">
      <c r="B9" s="60" t="s">
        <v>30</v>
      </c>
      <c r="I9" s="62"/>
    </row>
    <row r="10" spans="2:9" x14ac:dyDescent="0.35">
      <c r="B10" s="60" t="s">
        <v>31</v>
      </c>
      <c r="I10" s="62"/>
    </row>
    <row r="11" spans="2:9" x14ac:dyDescent="0.35">
      <c r="I11" s="62"/>
    </row>
    <row r="12" spans="2:9" x14ac:dyDescent="0.35">
      <c r="B12" s="61" t="s">
        <v>18</v>
      </c>
      <c r="I12" s="62"/>
    </row>
    <row r="13" spans="2:9" x14ac:dyDescent="0.35">
      <c r="B13" s="60" t="s">
        <v>32</v>
      </c>
      <c r="I13" s="62"/>
    </row>
    <row r="14" spans="2:9" x14ac:dyDescent="0.35">
      <c r="B14" s="60"/>
      <c r="I14" s="62"/>
    </row>
    <row r="15" spans="2:9" x14ac:dyDescent="0.35">
      <c r="B15" s="61" t="s">
        <v>26</v>
      </c>
    </row>
    <row r="16" spans="2:9" x14ac:dyDescent="0.35">
      <c r="B16" s="60" t="s">
        <v>33</v>
      </c>
    </row>
    <row r="17" spans="2:9" x14ac:dyDescent="0.35">
      <c r="B17" s="60" t="s">
        <v>34</v>
      </c>
    </row>
    <row r="18" spans="2:9" x14ac:dyDescent="0.35">
      <c r="B18" s="60" t="s">
        <v>38</v>
      </c>
      <c r="H18" s="63"/>
    </row>
    <row r="19" spans="2:9" x14ac:dyDescent="0.35">
      <c r="B19" s="60" t="s">
        <v>40</v>
      </c>
    </row>
    <row r="20" spans="2:9" x14ac:dyDescent="0.35">
      <c r="B20" s="60" t="s">
        <v>41</v>
      </c>
      <c r="H20" s="63"/>
    </row>
    <row r="22" spans="2:9" x14ac:dyDescent="0.35">
      <c r="B22" s="61" t="s">
        <v>42</v>
      </c>
      <c r="H22" s="63"/>
    </row>
    <row r="23" spans="2:9" x14ac:dyDescent="0.35">
      <c r="B23" s="60" t="s">
        <v>35</v>
      </c>
    </row>
    <row r="24" spans="2:9" x14ac:dyDescent="0.35">
      <c r="B24" s="60" t="s">
        <v>36</v>
      </c>
    </row>
    <row r="25" spans="2:9" x14ac:dyDescent="0.35">
      <c r="B25" s="60" t="s">
        <v>37</v>
      </c>
    </row>
    <row r="26" spans="2:9" x14ac:dyDescent="0.35">
      <c r="B26" s="60" t="s">
        <v>47</v>
      </c>
    </row>
    <row r="28" spans="2:9" x14ac:dyDescent="0.35">
      <c r="B28" s="61" t="s">
        <v>43</v>
      </c>
    </row>
    <row r="29" spans="2:9" x14ac:dyDescent="0.35">
      <c r="B29" s="60"/>
    </row>
    <row r="30" spans="2:9" x14ac:dyDescent="0.35">
      <c r="B30" s="60"/>
    </row>
    <row r="31" spans="2:9" x14ac:dyDescent="0.35">
      <c r="B31" s="60"/>
      <c r="I31" s="62"/>
    </row>
    <row r="32" spans="2:9" x14ac:dyDescent="0.35">
      <c r="I32" s="62"/>
    </row>
    <row r="34" spans="8:8" x14ac:dyDescent="0.35">
      <c r="H34" s="6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FD959-9F06-4EB6-BEA7-068B167C77EE}">
  <sheetPr codeName="Sheet2"/>
  <dimension ref="A2:AT228"/>
  <sheetViews>
    <sheetView showGridLines="0" showZeros="0" tabSelected="1" showOutlineSymbols="0" zoomScale="70" zoomScaleNormal="70" zoomScaleSheetLayoutView="70" workbookViewId="0"/>
  </sheetViews>
  <sheetFormatPr defaultColWidth="9.1796875" defaultRowHeight="13.5" x14ac:dyDescent="0.3"/>
  <cols>
    <col min="1" max="40" width="3.54296875" style="2" customWidth="1"/>
    <col min="41" max="16384" width="9.1796875" style="2"/>
  </cols>
  <sheetData>
    <row r="2" spans="1:46" ht="23" x14ac:dyDescent="0.3"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T2" s="26"/>
    </row>
    <row r="3" spans="1:46" ht="23" x14ac:dyDescent="0.3"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4"/>
      <c r="AT3" s="26"/>
    </row>
    <row r="4" spans="1:46" ht="12.7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T4" s="26"/>
    </row>
    <row r="5" spans="1:46" ht="13.5" customHeight="1" x14ac:dyDescent="0.3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T5" s="26"/>
    </row>
    <row r="6" spans="1:46" ht="15.5" x14ac:dyDescent="0.3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/>
      <c r="AD6" s="7"/>
      <c r="AE6" s="7"/>
      <c r="AF6" s="7"/>
      <c r="AG6" s="7"/>
      <c r="AT6" s="26"/>
    </row>
    <row r="7" spans="1:46" ht="4.1500000000000004" customHeight="1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</row>
    <row r="8" spans="1:46" x14ac:dyDescent="0.3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1"/>
      <c r="AT8" s="26"/>
    </row>
    <row r="9" spans="1:46" ht="4.1500000000000004" customHeight="1" x14ac:dyDescent="0.3">
      <c r="B9" s="9"/>
      <c r="C9" s="9"/>
      <c r="D9" s="9"/>
      <c r="E9" s="9"/>
      <c r="F9" s="9"/>
      <c r="G9" s="9"/>
      <c r="H9" s="9"/>
      <c r="I9" s="12"/>
      <c r="J9" s="12"/>
      <c r="K9" s="12"/>
      <c r="L9" s="12"/>
      <c r="M9" s="12"/>
      <c r="N9" s="12"/>
      <c r="O9" s="12"/>
      <c r="P9" s="12"/>
      <c r="Q9" s="12"/>
      <c r="R9" s="9"/>
      <c r="S9" s="9"/>
      <c r="T9" s="12"/>
      <c r="U9" s="12"/>
      <c r="V9" s="12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4"/>
      <c r="AL9" s="11"/>
      <c r="AM9" s="11"/>
    </row>
    <row r="10" spans="1:46" ht="12.75" customHeight="1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1"/>
    </row>
    <row r="11" spans="1:46" ht="9.75" customHeight="1" x14ac:dyDescent="0.3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1"/>
      <c r="AT11" s="26"/>
    </row>
    <row r="12" spans="1:46" ht="19.5" customHeight="1" x14ac:dyDescent="0.3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5"/>
      <c r="AL12" s="15"/>
      <c r="AM12" s="11"/>
    </row>
    <row r="13" spans="1:46" ht="22.5" customHeight="1" x14ac:dyDescent="0.3">
      <c r="B13" s="15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5"/>
      <c r="AL13" s="15"/>
      <c r="AM13" s="11"/>
    </row>
    <row r="14" spans="1:46" ht="20.25" customHeight="1" x14ac:dyDescent="0.3">
      <c r="B14" s="15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5"/>
      <c r="AL14" s="15"/>
      <c r="AM14" s="11"/>
    </row>
    <row r="15" spans="1:46" ht="23" x14ac:dyDescent="0.3">
      <c r="B15" s="15"/>
      <c r="C15" s="70" t="s">
        <v>49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2"/>
      <c r="AM15" s="11"/>
    </row>
    <row r="16" spans="1:46" ht="23" x14ac:dyDescent="0.3">
      <c r="B16" s="15"/>
      <c r="C16" s="70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2"/>
      <c r="AM16" s="11"/>
    </row>
    <row r="17" spans="1:39" ht="15" customHeight="1" x14ac:dyDescent="0.3">
      <c r="B17" s="15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15"/>
      <c r="AM17" s="11"/>
    </row>
    <row r="18" spans="1:39" ht="23" x14ac:dyDescent="0.3">
      <c r="B18" s="15"/>
      <c r="C18" s="70" t="s">
        <v>50</v>
      </c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2"/>
      <c r="AM18" s="11"/>
    </row>
    <row r="19" spans="1:39" ht="23" x14ac:dyDescent="0.3">
      <c r="B19" s="15"/>
      <c r="C19" s="70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2"/>
      <c r="AM19" s="11"/>
    </row>
    <row r="20" spans="1:39" ht="12.75" customHeight="1" x14ac:dyDescent="0.3">
      <c r="A20" s="11"/>
      <c r="B20" s="15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15"/>
      <c r="AM20" s="11"/>
    </row>
    <row r="21" spans="1:39" ht="23.5" customHeight="1" x14ac:dyDescent="0.3">
      <c r="A21" s="19"/>
      <c r="B21" s="15"/>
      <c r="C21" s="71" t="s">
        <v>188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2"/>
      <c r="AM21" s="7"/>
    </row>
    <row r="22" spans="1:39" ht="12.75" customHeight="1" x14ac:dyDescent="0.3">
      <c r="A22" s="11"/>
      <c r="B22" s="15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15"/>
    </row>
    <row r="23" spans="1:39" ht="12.75" customHeight="1" x14ac:dyDescent="0.3">
      <c r="A23" s="11"/>
      <c r="B23" s="15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15"/>
    </row>
    <row r="24" spans="1:39" ht="12.75" customHeight="1" x14ac:dyDescent="0.3">
      <c r="A24" s="11"/>
      <c r="B24" s="15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15"/>
    </row>
    <row r="25" spans="1:39" ht="12.75" customHeight="1" x14ac:dyDescent="0.3">
      <c r="A25" s="11"/>
      <c r="B25" s="15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15"/>
    </row>
    <row r="26" spans="1:39" ht="24.75" customHeight="1" x14ac:dyDescent="0.3">
      <c r="A26" s="11"/>
      <c r="B26" s="20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56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69"/>
      <c r="AL26" s="22"/>
    </row>
    <row r="27" spans="1:39" ht="27.75" customHeight="1" x14ac:dyDescent="0.3">
      <c r="A27" s="11"/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2"/>
      <c r="AL27" s="22"/>
    </row>
    <row r="28" spans="1:39" ht="65.25" customHeight="1" x14ac:dyDescent="0.3">
      <c r="A28" s="11"/>
      <c r="B28" s="20"/>
      <c r="C28" s="261" t="s">
        <v>206</v>
      </c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59"/>
      <c r="AI28" s="59"/>
      <c r="AJ28" s="59"/>
      <c r="AK28" s="23"/>
      <c r="AL28" s="22"/>
    </row>
    <row r="29" spans="1:39" ht="62.25" customHeight="1" x14ac:dyDescent="0.3">
      <c r="A29" s="11"/>
      <c r="B29" s="20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59"/>
      <c r="AI29" s="59"/>
      <c r="AJ29" s="59"/>
      <c r="AK29" s="23"/>
      <c r="AL29" s="22"/>
    </row>
    <row r="30" spans="1:39" ht="65.25" customHeight="1" x14ac:dyDescent="0.3">
      <c r="A30" s="11"/>
      <c r="B30" s="20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61"/>
      <c r="AH30" s="59"/>
      <c r="AI30" s="59"/>
      <c r="AJ30" s="59"/>
      <c r="AK30" s="23"/>
      <c r="AL30" s="22"/>
    </row>
    <row r="31" spans="1:39" ht="30" customHeight="1" x14ac:dyDescent="0.3">
      <c r="A31" s="11"/>
      <c r="B31" s="20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59"/>
      <c r="AI31" s="59"/>
      <c r="AJ31" s="59"/>
      <c r="AK31" s="23"/>
      <c r="AL31" s="22"/>
    </row>
    <row r="32" spans="1:39" ht="20.5" x14ac:dyDescent="0.3">
      <c r="A32" s="11"/>
      <c r="B32" s="20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23"/>
      <c r="AL32" s="22"/>
    </row>
    <row r="33" spans="1:38" ht="18" customHeight="1" x14ac:dyDescent="0.3">
      <c r="A33" s="11"/>
      <c r="B33" s="20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23"/>
      <c r="AL33" s="22"/>
    </row>
    <row r="34" spans="1:38" ht="12.75" customHeight="1" x14ac:dyDescent="0.3">
      <c r="A34" s="11"/>
      <c r="B34" s="20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2"/>
    </row>
    <row r="35" spans="1:38" ht="5.25" customHeight="1" x14ac:dyDescent="0.3">
      <c r="A35" s="11"/>
      <c r="B35" s="20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2"/>
    </row>
    <row r="36" spans="1:38" ht="12.75" customHeight="1" x14ac:dyDescent="0.3">
      <c r="A36" s="11"/>
      <c r="B36" s="20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2"/>
    </row>
    <row r="37" spans="1:38" ht="5.25" customHeight="1" x14ac:dyDescent="0.3">
      <c r="A37" s="11"/>
      <c r="B37" s="20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2"/>
    </row>
    <row r="38" spans="1:38" ht="12.75" customHeight="1" x14ac:dyDescent="0.3">
      <c r="A38" s="11"/>
      <c r="B38" s="20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2"/>
    </row>
    <row r="39" spans="1:38" ht="5.25" customHeight="1" x14ac:dyDescent="0.3">
      <c r="A39" s="11"/>
      <c r="B39" s="20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2"/>
    </row>
    <row r="40" spans="1:38" ht="5.25" customHeight="1" x14ac:dyDescent="0.3">
      <c r="A40" s="11"/>
      <c r="B40" s="20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2"/>
    </row>
    <row r="41" spans="1:38" ht="12.75" customHeight="1" x14ac:dyDescent="0.3">
      <c r="A41" s="11"/>
      <c r="B41" s="20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2"/>
    </row>
    <row r="42" spans="1:38" ht="5.25" customHeight="1" x14ac:dyDescent="0.3">
      <c r="A42" s="11"/>
      <c r="B42" s="20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2"/>
    </row>
    <row r="43" spans="1:38" ht="13.5" customHeight="1" x14ac:dyDescent="0.3">
      <c r="A43" s="11"/>
      <c r="B43" s="20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2"/>
    </row>
    <row r="44" spans="1:38" ht="3.75" customHeight="1" x14ac:dyDescent="0.3">
      <c r="A44" s="11"/>
      <c r="B44" s="20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2"/>
    </row>
    <row r="45" spans="1:38" ht="13.5" customHeight="1" x14ac:dyDescent="0.3">
      <c r="A45" s="11"/>
      <c r="B45" s="20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2"/>
    </row>
    <row r="46" spans="1:38" ht="13.5" customHeight="1" x14ac:dyDescent="0.3">
      <c r="A46" s="11"/>
      <c r="B46" s="20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2"/>
    </row>
    <row r="47" spans="1:38" ht="12.75" customHeight="1" x14ac:dyDescent="0.3">
      <c r="A47" s="11"/>
      <c r="B47" s="20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2"/>
    </row>
    <row r="48" spans="1:38" ht="6.75" customHeight="1" x14ac:dyDescent="0.3">
      <c r="A48" s="11"/>
      <c r="B48" s="20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2"/>
    </row>
    <row r="49" spans="1:38" ht="12" customHeight="1" x14ac:dyDescent="0.3">
      <c r="A49" s="11"/>
      <c r="B49" s="20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2"/>
    </row>
    <row r="50" spans="1:38" ht="12.75" customHeight="1" x14ac:dyDescent="0.3">
      <c r="A50" s="11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11"/>
      <c r="AC50" s="11"/>
      <c r="AD50" s="24"/>
      <c r="AE50" s="24"/>
      <c r="AF50" s="22"/>
      <c r="AG50" s="22"/>
      <c r="AH50" s="22"/>
      <c r="AI50" s="22"/>
      <c r="AJ50" s="22"/>
      <c r="AK50" s="22"/>
      <c r="AL50" s="22"/>
    </row>
    <row r="51" spans="1:38" x14ac:dyDescent="0.3">
      <c r="A51" s="11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11"/>
      <c r="AC51" s="11"/>
      <c r="AD51" s="24"/>
      <c r="AE51" s="24"/>
      <c r="AF51" s="22"/>
      <c r="AG51" s="22"/>
      <c r="AH51" s="22"/>
      <c r="AI51" s="22"/>
      <c r="AJ51" s="22"/>
      <c r="AK51" s="22"/>
      <c r="AL51" s="22"/>
    </row>
    <row r="52" spans="1:38" x14ac:dyDescent="0.3">
      <c r="A52" s="11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11"/>
      <c r="AC52" s="11"/>
      <c r="AD52" s="24"/>
      <c r="AE52" s="24"/>
      <c r="AF52" s="22"/>
      <c r="AG52" s="22"/>
      <c r="AH52" s="22"/>
      <c r="AI52" s="22"/>
      <c r="AJ52" s="22"/>
      <c r="AK52" s="22"/>
      <c r="AL52" s="22"/>
    </row>
    <row r="53" spans="1:38" x14ac:dyDescent="0.3">
      <c r="A53" s="11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11"/>
      <c r="AC53" s="11"/>
      <c r="AD53" s="24"/>
      <c r="AE53" s="24"/>
      <c r="AF53" s="22"/>
      <c r="AG53" s="22"/>
      <c r="AH53" s="22"/>
      <c r="AI53" s="22"/>
      <c r="AJ53" s="22"/>
      <c r="AK53" s="22"/>
      <c r="AL53" s="22"/>
    </row>
    <row r="54" spans="1:38" ht="22.9" customHeight="1" x14ac:dyDescent="0.3">
      <c r="A54" s="11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11"/>
      <c r="AC54" s="11"/>
      <c r="AD54" s="24"/>
      <c r="AE54" s="24"/>
      <c r="AF54" s="22"/>
      <c r="AG54" s="22"/>
      <c r="AH54" s="22"/>
      <c r="AI54" s="22"/>
      <c r="AJ54" s="22"/>
      <c r="AK54" s="22"/>
      <c r="AL54" s="22"/>
    </row>
    <row r="55" spans="1:38" x14ac:dyDescent="0.3">
      <c r="A55" s="11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11"/>
      <c r="AC55" s="11"/>
      <c r="AD55" s="24"/>
      <c r="AE55" s="24"/>
      <c r="AF55" s="22"/>
      <c r="AG55" s="22"/>
      <c r="AH55" s="22"/>
      <c r="AI55" s="22"/>
      <c r="AJ55" s="22"/>
      <c r="AK55" s="22"/>
      <c r="AL55" s="22"/>
    </row>
    <row r="56" spans="1:38" x14ac:dyDescent="0.3">
      <c r="A56" s="11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11"/>
      <c r="AC56" s="11"/>
      <c r="AD56" s="24"/>
      <c r="AE56" s="24"/>
      <c r="AF56" s="22"/>
      <c r="AG56" s="22"/>
      <c r="AH56" s="22"/>
      <c r="AI56" s="22"/>
      <c r="AJ56" s="22"/>
      <c r="AK56" s="22"/>
      <c r="AL56" s="22"/>
    </row>
    <row r="57" spans="1:38" x14ac:dyDescent="0.3">
      <c r="A57" s="11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11"/>
      <c r="AC57" s="11"/>
      <c r="AD57" s="24"/>
      <c r="AE57" s="24"/>
      <c r="AF57" s="22"/>
      <c r="AG57" s="22"/>
      <c r="AH57" s="22"/>
      <c r="AI57" s="22"/>
      <c r="AJ57" s="22"/>
      <c r="AK57" s="22"/>
      <c r="AL57" s="22"/>
    </row>
    <row r="58" spans="1:38" x14ac:dyDescent="0.3">
      <c r="A58" s="11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11"/>
      <c r="AC58" s="11"/>
      <c r="AD58" s="24"/>
      <c r="AE58" s="24"/>
      <c r="AF58" s="22"/>
      <c r="AG58" s="22"/>
      <c r="AH58" s="22"/>
      <c r="AI58" s="22"/>
      <c r="AJ58" s="22"/>
      <c r="AK58" s="22"/>
      <c r="AL58" s="22"/>
    </row>
    <row r="59" spans="1:38" x14ac:dyDescent="0.3">
      <c r="A59" s="11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11"/>
      <c r="AC59" s="11"/>
      <c r="AD59" s="24"/>
      <c r="AE59" s="24"/>
      <c r="AF59" s="22"/>
      <c r="AG59" s="22"/>
      <c r="AH59" s="22"/>
      <c r="AI59" s="22"/>
      <c r="AJ59" s="22"/>
      <c r="AK59" s="22"/>
      <c r="AL59" s="22"/>
    </row>
    <row r="60" spans="1:38" ht="12.75" customHeight="1" x14ac:dyDescent="0.3">
      <c r="A60" s="11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11"/>
      <c r="AC60" s="11"/>
      <c r="AD60" s="24"/>
      <c r="AE60" s="24"/>
      <c r="AF60" s="22"/>
      <c r="AG60" s="22"/>
      <c r="AH60" s="22"/>
      <c r="AI60" s="22"/>
      <c r="AJ60" s="22"/>
      <c r="AK60" s="22"/>
      <c r="AL60" s="22"/>
    </row>
    <row r="61" spans="1:38" ht="12.75" customHeight="1" x14ac:dyDescent="0.3">
      <c r="A61" s="11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11"/>
      <c r="AC61" s="11"/>
      <c r="AD61" s="24"/>
      <c r="AE61" s="24"/>
      <c r="AF61" s="22"/>
      <c r="AG61" s="22"/>
      <c r="AH61" s="22"/>
      <c r="AI61" s="22"/>
      <c r="AJ61" s="22"/>
      <c r="AK61" s="22"/>
      <c r="AL61" s="22"/>
    </row>
    <row r="62" spans="1:38" x14ac:dyDescent="0.3">
      <c r="A62" s="11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11"/>
      <c r="AC62" s="11"/>
      <c r="AD62" s="24"/>
      <c r="AE62" s="24"/>
      <c r="AF62" s="22"/>
      <c r="AG62" s="22"/>
      <c r="AH62" s="22"/>
      <c r="AI62" s="22"/>
      <c r="AJ62" s="22"/>
      <c r="AK62" s="22"/>
      <c r="AL62" s="22"/>
    </row>
    <row r="63" spans="1:38" ht="6.75" customHeight="1" x14ac:dyDescent="0.3"/>
    <row r="64" spans="1:38" ht="13.15" customHeight="1" x14ac:dyDescent="0.3"/>
    <row r="65" ht="13.15" customHeight="1" x14ac:dyDescent="0.3"/>
    <row r="66" ht="12.75" customHeight="1" x14ac:dyDescent="0.3"/>
    <row r="67" ht="5.25" customHeight="1" x14ac:dyDescent="0.3"/>
    <row r="68" ht="12.75" customHeight="1" x14ac:dyDescent="0.3"/>
    <row r="69" ht="5.25" customHeight="1" x14ac:dyDescent="0.3"/>
    <row r="70" ht="35.25" customHeight="1" x14ac:dyDescent="0.3"/>
    <row r="71" ht="5.25" customHeight="1" x14ac:dyDescent="0.3"/>
    <row r="73" ht="11.25" customHeight="1" x14ac:dyDescent="0.3"/>
    <row r="74" ht="14.25" customHeight="1" x14ac:dyDescent="0.3"/>
    <row r="75" ht="14.25" customHeight="1" x14ac:dyDescent="0.3"/>
    <row r="76" ht="15" customHeight="1" x14ac:dyDescent="0.3"/>
    <row r="77" ht="12" customHeight="1" x14ac:dyDescent="0.3"/>
    <row r="78" ht="13.5" customHeight="1" x14ac:dyDescent="0.3"/>
    <row r="79" ht="13.5" customHeight="1" x14ac:dyDescent="0.3"/>
    <row r="81" ht="10.5" customHeight="1" x14ac:dyDescent="0.3"/>
    <row r="82" ht="18" customHeight="1" x14ac:dyDescent="0.3"/>
    <row r="83" ht="14.25" customHeight="1" x14ac:dyDescent="0.3"/>
    <row r="84" ht="16.5" customHeight="1" x14ac:dyDescent="0.3"/>
    <row r="85" ht="18" customHeight="1" x14ac:dyDescent="0.3"/>
    <row r="86" ht="25.5" customHeight="1" x14ac:dyDescent="0.3"/>
    <row r="87" ht="21" customHeight="1" x14ac:dyDescent="0.3"/>
    <row r="88" ht="18.75" customHeight="1" x14ac:dyDescent="0.3"/>
    <row r="89" ht="18" customHeight="1" x14ac:dyDescent="0.3"/>
    <row r="94" ht="24.75" customHeight="1" x14ac:dyDescent="0.3"/>
    <row r="95" ht="12.75" customHeight="1" x14ac:dyDescent="0.3"/>
    <row r="96" ht="13.5" customHeight="1" x14ac:dyDescent="0.3"/>
    <row r="98" ht="12.75" customHeight="1" x14ac:dyDescent="0.3"/>
    <row r="99" ht="16.5" customHeight="1" x14ac:dyDescent="0.3"/>
    <row r="100" ht="12.75" customHeight="1" x14ac:dyDescent="0.3"/>
    <row r="102" ht="6.75" customHeight="1" x14ac:dyDescent="0.3"/>
    <row r="103" ht="24.75" customHeight="1" x14ac:dyDescent="0.3"/>
    <row r="104" ht="5.25" customHeight="1" x14ac:dyDescent="0.3"/>
    <row r="106" ht="5.25" customHeight="1" x14ac:dyDescent="0.3"/>
    <row r="107" ht="24.75" customHeight="1" x14ac:dyDescent="0.3"/>
    <row r="108" ht="5.25" customHeight="1" x14ac:dyDescent="0.3"/>
    <row r="110" ht="5.25" customHeight="1" x14ac:dyDescent="0.3"/>
    <row r="111" ht="27.75" customHeight="1" x14ac:dyDescent="0.3"/>
    <row r="112" ht="13.5" customHeight="1" x14ac:dyDescent="0.3"/>
    <row r="113" ht="12" customHeight="1" x14ac:dyDescent="0.3"/>
    <row r="114" ht="13.5" customHeight="1" x14ac:dyDescent="0.3"/>
    <row r="115" ht="15.75" customHeight="1" x14ac:dyDescent="0.3"/>
    <row r="116" ht="13.5" customHeight="1" x14ac:dyDescent="0.3"/>
    <row r="118" ht="15.75" customHeight="1" x14ac:dyDescent="0.3"/>
    <row r="119" ht="14.25" customHeight="1" x14ac:dyDescent="0.3"/>
    <row r="120" ht="18" customHeight="1" x14ac:dyDescent="0.3"/>
    <row r="121" ht="15.75" customHeight="1" x14ac:dyDescent="0.3"/>
    <row r="122" ht="15" customHeight="1" x14ac:dyDescent="0.3"/>
    <row r="124" ht="22.15" customHeight="1" x14ac:dyDescent="0.3"/>
    <row r="125" ht="27.75" customHeight="1" x14ac:dyDescent="0.3"/>
    <row r="128" ht="15.75" customHeight="1" x14ac:dyDescent="0.3"/>
    <row r="129" spans="1:40" ht="12.75" customHeight="1" x14ac:dyDescent="0.3"/>
    <row r="130" spans="1:40" s="25" customFormat="1" ht="12.7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</row>
    <row r="131" spans="1:40" s="25" customFormat="1" ht="12.7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:40" s="25" customFormat="1" ht="12.7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1:40" s="25" customFormat="1" ht="12.7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1:40" s="25" customFormat="1" ht="12.7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40" s="25" customFormat="1" ht="12.7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:40" s="25" customFormat="1" ht="12.7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40" s="25" customFormat="1" ht="12.7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:40" s="25" customFormat="1" ht="12.7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:40" s="25" customFormat="1" ht="12.7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:40" s="25" customFormat="1" ht="12.7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:40" s="25" customFormat="1" ht="12.7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:40" s="25" customFormat="1" ht="12.7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:40" s="25" customFormat="1" ht="12.7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:40" s="25" customFormat="1" ht="12.7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</row>
    <row r="145" spans="1:40" s="25" customFormat="1" ht="12.7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</row>
    <row r="146" spans="1:40" s="25" customFormat="1" ht="12.7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1:40" s="25" customFormat="1" ht="12.7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1:40" s="25" customFormat="1" ht="12.7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1:40" s="25" customFormat="1" ht="17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1:40" s="25" customFormat="1" ht="12.7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1:40" s="25" customFormat="1" ht="12.7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1:40" s="25" customFormat="1" ht="27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40" s="25" customFormat="1" ht="12.7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1:40" s="25" customFormat="1" ht="12.7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spans="1:40" s="25" customFormat="1" ht="12.7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1:40" s="25" customFormat="1" ht="12.7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1:40" s="25" customFormat="1" ht="12.7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</row>
    <row r="158" spans="1:40" ht="16.5" customHeight="1" x14ac:dyDescent="0.3"/>
    <row r="182" ht="28.5" customHeight="1" x14ac:dyDescent="0.3"/>
    <row r="186" ht="25.5" customHeight="1" x14ac:dyDescent="0.3"/>
    <row r="198" ht="22.5" customHeight="1" x14ac:dyDescent="0.3"/>
    <row r="201" ht="16.5" customHeight="1" x14ac:dyDescent="0.3"/>
    <row r="215" ht="25.5" customHeight="1" x14ac:dyDescent="0.3"/>
    <row r="220" ht="22.5" customHeight="1" x14ac:dyDescent="0.3"/>
    <row r="224" ht="21.75" customHeight="1" x14ac:dyDescent="0.3"/>
    <row r="225" ht="15" customHeight="1" x14ac:dyDescent="0.3"/>
    <row r="226" ht="15" customHeight="1" x14ac:dyDescent="0.3"/>
    <row r="228" ht="23.25" customHeight="1" x14ac:dyDescent="0.3"/>
  </sheetData>
  <sheetProtection selectLockedCells="1"/>
  <mergeCells count="1">
    <mergeCell ref="C28:AG31"/>
  </mergeCells>
  <printOptions horizontalCentered="1" verticalCentered="1"/>
  <pageMargins left="0.39370078740157483" right="0.39370078740157483" top="0.19685039370078741" bottom="0.39370078740157483" header="0.19685039370078741" footer="0.19685039370078741"/>
  <pageSetup paperSize="9" scale="66" fitToHeight="0" orientation="portrait" r:id="rId1"/>
  <headerFooter alignWithMargins="0"/>
  <rowBreaks count="1" manualBreakCount="1">
    <brk id="98" max="3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A3F39-78FB-4B5A-A150-A1E0FFB31F7D}">
  <sheetPr codeName="Sheet5"/>
  <dimension ref="C1:H35"/>
  <sheetViews>
    <sheetView showGridLines="0" zoomScale="70" zoomScaleNormal="70" workbookViewId="0"/>
  </sheetViews>
  <sheetFormatPr defaultRowHeight="14" x14ac:dyDescent="0.35"/>
  <cols>
    <col min="1" max="2" width="4.08984375" style="1" customWidth="1"/>
    <col min="3" max="3" width="17.36328125" style="30" customWidth="1"/>
    <col min="4" max="8" width="17.36328125" style="1" customWidth="1"/>
    <col min="9" max="16384" width="8.7265625" style="1"/>
  </cols>
  <sheetData>
    <row r="1" spans="3:8" ht="39.5" customHeight="1" x14ac:dyDescent="0.6">
      <c r="C1" s="27" t="str" cm="1">
        <f t="array" aca="1" ref="C1" ca="1">MID(CELL("filename",A1), FIND("]",CELL("filename",A1))+1,31)</f>
        <v>2. AuM</v>
      </c>
      <c r="D1" s="28"/>
      <c r="E1" s="28"/>
      <c r="F1" s="28"/>
      <c r="G1" s="28"/>
      <c r="H1" s="28"/>
    </row>
    <row r="2" spans="3:8" x14ac:dyDescent="0.35">
      <c r="C2" s="1"/>
    </row>
    <row r="3" spans="3:8" x14ac:dyDescent="0.35">
      <c r="C3" s="34" t="s">
        <v>196</v>
      </c>
    </row>
    <row r="4" spans="3:8" x14ac:dyDescent="0.35">
      <c r="C4" s="1"/>
    </row>
    <row r="5" spans="3:8" x14ac:dyDescent="0.35">
      <c r="C5" s="34" t="s">
        <v>25</v>
      </c>
      <c r="D5" s="73"/>
    </row>
    <row r="6" spans="3:8" x14ac:dyDescent="0.35">
      <c r="C6" s="1"/>
    </row>
    <row r="7" spans="3:8" x14ac:dyDescent="0.35">
      <c r="C7" s="34" t="s">
        <v>195</v>
      </c>
      <c r="D7" s="34"/>
      <c r="E7" s="34"/>
      <c r="F7" s="34"/>
    </row>
    <row r="9" spans="3:8" ht="14.5" customHeight="1" x14ac:dyDescent="0.35">
      <c r="D9" s="263" t="s">
        <v>7</v>
      </c>
      <c r="E9" s="264"/>
      <c r="F9" s="264"/>
      <c r="G9" s="266"/>
    </row>
    <row r="10" spans="3:8" x14ac:dyDescent="0.35">
      <c r="D10" s="206" t="s">
        <v>168</v>
      </c>
      <c r="E10" s="206" t="s">
        <v>178</v>
      </c>
      <c r="F10" s="39" t="s">
        <v>148</v>
      </c>
      <c r="G10" s="207" t="s">
        <v>149</v>
      </c>
    </row>
    <row r="11" spans="3:8" x14ac:dyDescent="0.35">
      <c r="C11" s="205">
        <v>2024</v>
      </c>
      <c r="D11" s="208"/>
      <c r="E11" s="37" t="str">
        <f>IFERROR(D11/(SUM(D11,F11)),"")</f>
        <v/>
      </c>
      <c r="F11" s="36"/>
      <c r="G11" s="214" t="str">
        <f>IFERROR(1-E11,"")</f>
        <v/>
      </c>
    </row>
    <row r="12" spans="3:8" x14ac:dyDescent="0.35">
      <c r="C12" s="205">
        <f>C11-1</f>
        <v>2023</v>
      </c>
      <c r="D12" s="208"/>
      <c r="E12" s="37" t="str">
        <f t="shared" ref="E12:E13" si="0">IFERROR(D12/(SUM(D12,F12)),"")</f>
        <v/>
      </c>
      <c r="F12" s="36"/>
      <c r="G12" s="214" t="str">
        <f t="shared" ref="G12:G13" si="1">IFERROR(1-E12,"")</f>
        <v/>
      </c>
    </row>
    <row r="13" spans="3:8" x14ac:dyDescent="0.35">
      <c r="C13" s="205">
        <f t="shared" ref="C13" si="2">C12-1</f>
        <v>2022</v>
      </c>
      <c r="D13" s="210"/>
      <c r="E13" s="215" t="str">
        <f t="shared" si="0"/>
        <v/>
      </c>
      <c r="F13" s="212"/>
      <c r="G13" s="216" t="str">
        <f t="shared" si="1"/>
        <v/>
      </c>
    </row>
    <row r="15" spans="3:8" x14ac:dyDescent="0.35">
      <c r="D15" s="263" t="s">
        <v>0</v>
      </c>
      <c r="E15" s="264"/>
      <c r="F15" s="264"/>
      <c r="G15" s="266"/>
    </row>
    <row r="16" spans="3:8" x14ac:dyDescent="0.35">
      <c r="D16" s="206" t="s">
        <v>168</v>
      </c>
      <c r="E16" s="206" t="s">
        <v>178</v>
      </c>
      <c r="F16" s="39" t="s">
        <v>148</v>
      </c>
      <c r="G16" s="207" t="s">
        <v>149</v>
      </c>
    </row>
    <row r="17" spans="3:7" x14ac:dyDescent="0.35">
      <c r="C17" s="205">
        <v>2024</v>
      </c>
      <c r="D17" s="208"/>
      <c r="E17" s="38" t="str">
        <f>IFERROR(D17/(SUM(D17,F17)),"")</f>
        <v/>
      </c>
      <c r="F17" s="36"/>
      <c r="G17" s="209" t="str">
        <f>IFERROR(1-E17,"")</f>
        <v/>
      </c>
    </row>
    <row r="18" spans="3:7" x14ac:dyDescent="0.35">
      <c r="C18" s="205">
        <f>C17-1</f>
        <v>2023</v>
      </c>
      <c r="D18" s="208"/>
      <c r="E18" s="38" t="str">
        <f t="shared" ref="E18:E19" si="3">IFERROR(D18/(SUM(D18,F18)),"")</f>
        <v/>
      </c>
      <c r="F18" s="36"/>
      <c r="G18" s="209" t="str">
        <f t="shared" ref="G18:G19" si="4">IFERROR(1-E18,"")</f>
        <v/>
      </c>
    </row>
    <row r="19" spans="3:7" x14ac:dyDescent="0.35">
      <c r="C19" s="205">
        <f t="shared" ref="C19" si="5">C18-1</f>
        <v>2022</v>
      </c>
      <c r="D19" s="210"/>
      <c r="E19" s="211" t="str">
        <f t="shared" si="3"/>
        <v/>
      </c>
      <c r="F19" s="212"/>
      <c r="G19" s="213" t="str">
        <f t="shared" si="4"/>
        <v/>
      </c>
    </row>
    <row r="21" spans="3:7" x14ac:dyDescent="0.35">
      <c r="D21" s="263" t="s">
        <v>8</v>
      </c>
      <c r="E21" s="264"/>
      <c r="F21" s="264"/>
      <c r="G21" s="266"/>
    </row>
    <row r="22" spans="3:7" x14ac:dyDescent="0.35">
      <c r="D22" s="206" t="s">
        <v>168</v>
      </c>
      <c r="E22" s="39" t="s">
        <v>178</v>
      </c>
      <c r="F22" s="39" t="s">
        <v>148</v>
      </c>
      <c r="G22" s="207" t="s">
        <v>149</v>
      </c>
    </row>
    <row r="23" spans="3:7" x14ac:dyDescent="0.35">
      <c r="C23" s="205">
        <v>2024</v>
      </c>
      <c r="D23" s="208"/>
      <c r="E23" s="38" t="str">
        <f>IFERROR(D23/(SUM(D23,F23)),"")</f>
        <v/>
      </c>
      <c r="F23" s="36"/>
      <c r="G23" s="209" t="str">
        <f>IFERROR(1-E23,"")</f>
        <v/>
      </c>
    </row>
    <row r="24" spans="3:7" x14ac:dyDescent="0.35">
      <c r="C24" s="205">
        <f>C23-1</f>
        <v>2023</v>
      </c>
      <c r="D24" s="208"/>
      <c r="E24" s="38" t="str">
        <f t="shared" ref="E24:E25" si="6">IFERROR(D24/(SUM(D24,F24)),"")</f>
        <v/>
      </c>
      <c r="F24" s="36"/>
      <c r="G24" s="209" t="str">
        <f t="shared" ref="G24:G25" si="7">IFERROR(1-E24,"")</f>
        <v/>
      </c>
    </row>
    <row r="25" spans="3:7" x14ac:dyDescent="0.35">
      <c r="C25" s="205">
        <f t="shared" ref="C25" si="8">C24-1</f>
        <v>2022</v>
      </c>
      <c r="D25" s="210"/>
      <c r="E25" s="211" t="str">
        <f t="shared" si="6"/>
        <v/>
      </c>
      <c r="F25" s="212"/>
      <c r="G25" s="213" t="str">
        <f t="shared" si="7"/>
        <v/>
      </c>
    </row>
    <row r="27" spans="3:7" x14ac:dyDescent="0.35">
      <c r="D27" s="263" t="s">
        <v>169</v>
      </c>
      <c r="E27" s="264"/>
      <c r="F27" s="265" t="s">
        <v>147</v>
      </c>
      <c r="G27" s="266"/>
    </row>
    <row r="28" spans="3:7" x14ac:dyDescent="0.35">
      <c r="D28" s="206" t="s">
        <v>9</v>
      </c>
      <c r="E28" s="41" t="s">
        <v>10</v>
      </c>
      <c r="F28" s="41" t="s">
        <v>9</v>
      </c>
      <c r="G28" s="217" t="s">
        <v>10</v>
      </c>
    </row>
    <row r="29" spans="3:7" x14ac:dyDescent="0.35">
      <c r="C29" s="205">
        <v>2024</v>
      </c>
      <c r="D29" s="218">
        <f>SUM(D11,D17,D23)</f>
        <v>0</v>
      </c>
      <c r="E29" s="42" t="str">
        <f>IFERROR(D29/(SUM(D29,F29)),"")</f>
        <v/>
      </c>
      <c r="F29" s="40">
        <f>SUM(F11,F17,F23)</f>
        <v>0</v>
      </c>
      <c r="G29" s="219" t="str">
        <f>IFERROR(1-E29,"")</f>
        <v/>
      </c>
    </row>
    <row r="30" spans="3:7" x14ac:dyDescent="0.35">
      <c r="C30" s="205">
        <f>C29-1</f>
        <v>2023</v>
      </c>
      <c r="D30" s="218">
        <f>SUM(D12,D18,D24)</f>
        <v>0</v>
      </c>
      <c r="E30" s="42" t="str">
        <f t="shared" ref="E30:E31" si="9">IFERROR(D30/(SUM(D30,F30)),"")</f>
        <v/>
      </c>
      <c r="F30" s="40">
        <f>SUM(F12,F18,F24)</f>
        <v>0</v>
      </c>
      <c r="G30" s="219" t="str">
        <f t="shared" ref="G30:G31" si="10">IFERROR(1-E30,"")</f>
        <v/>
      </c>
    </row>
    <row r="31" spans="3:7" x14ac:dyDescent="0.35">
      <c r="C31" s="205">
        <f t="shared" ref="C31" si="11">C30-1</f>
        <v>2022</v>
      </c>
      <c r="D31" s="220">
        <f>SUM(D13,D19,D25)</f>
        <v>0</v>
      </c>
      <c r="E31" s="221" t="str">
        <f t="shared" si="9"/>
        <v/>
      </c>
      <c r="F31" s="222">
        <f>SUM(F13,F19,F25)</f>
        <v>0</v>
      </c>
      <c r="G31" s="223" t="str">
        <f t="shared" si="10"/>
        <v/>
      </c>
    </row>
    <row r="33" spans="3:7" x14ac:dyDescent="0.35">
      <c r="C33" s="34" t="s">
        <v>232</v>
      </c>
      <c r="D33" s="30"/>
    </row>
    <row r="34" spans="3:7" x14ac:dyDescent="0.35">
      <c r="D34" s="30"/>
    </row>
    <row r="35" spans="3:7" ht="45" customHeight="1" x14ac:dyDescent="0.35">
      <c r="C35" s="262"/>
      <c r="D35" s="262"/>
      <c r="E35" s="262"/>
      <c r="F35" s="262"/>
      <c r="G35" s="262"/>
    </row>
  </sheetData>
  <mergeCells count="6">
    <mergeCell ref="C35:G35"/>
    <mergeCell ref="D27:E27"/>
    <mergeCell ref="F27:G27"/>
    <mergeCell ref="D9:G9"/>
    <mergeCell ref="D15:G15"/>
    <mergeCell ref="D21:G21"/>
  </mergeCells>
  <pageMargins left="0.7" right="0.7" top="0.75" bottom="0.75" header="0.3" footer="0.3"/>
  <ignoredErrors>
    <ignoredError sqref="E29:E3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6AC47-329F-4880-A54B-65E7790D4FBD}">
  <sheetPr codeName="Sheet9"/>
  <dimension ref="C1:J28"/>
  <sheetViews>
    <sheetView showGridLines="0" zoomScale="70" zoomScaleNormal="70" workbookViewId="0"/>
  </sheetViews>
  <sheetFormatPr defaultRowHeight="14" x14ac:dyDescent="0.35"/>
  <cols>
    <col min="1" max="2" width="4.08984375" style="1" customWidth="1"/>
    <col min="3" max="3" width="67.26953125" style="30" customWidth="1"/>
    <col min="4" max="4" width="36.54296875" style="1" customWidth="1"/>
    <col min="5" max="5" width="16.90625" style="1" bestFit="1" customWidth="1"/>
    <col min="6" max="6" width="17.1796875" style="43" bestFit="1" customWidth="1"/>
    <col min="7" max="7" width="15.90625" style="1" bestFit="1" customWidth="1"/>
    <col min="8" max="16384" width="8.7265625" style="1"/>
  </cols>
  <sheetData>
    <row r="1" spans="3:10" ht="39.5" customHeight="1" x14ac:dyDescent="0.6">
      <c r="C1" s="27" t="str" cm="1">
        <f t="array" aca="1" ref="C1" ca="1">MID(CELL("filename",A1), FIND("]",CELL("filename",A1))+1,31)</f>
        <v>5. Équipe</v>
      </c>
      <c r="D1" s="28"/>
      <c r="E1" s="28"/>
      <c r="F1" s="28"/>
      <c r="G1" s="28"/>
      <c r="H1" s="28"/>
      <c r="I1" s="28"/>
    </row>
    <row r="2" spans="3:10" x14ac:dyDescent="0.35">
      <c r="C2" s="1"/>
      <c r="F2" s="1"/>
    </row>
    <row r="3" spans="3:10" x14ac:dyDescent="0.35">
      <c r="C3" s="29" t="s">
        <v>208</v>
      </c>
      <c r="F3" s="1"/>
    </row>
    <row r="4" spans="3:10" x14ac:dyDescent="0.35">
      <c r="C4" s="1"/>
      <c r="F4" s="1"/>
    </row>
    <row r="5" spans="3:10" x14ac:dyDescent="0.35">
      <c r="C5" s="34" t="s">
        <v>51</v>
      </c>
      <c r="F5" s="1"/>
    </row>
    <row r="6" spans="3:10" x14ac:dyDescent="0.35">
      <c r="C6" s="1"/>
      <c r="F6" s="1"/>
    </row>
    <row r="7" spans="3:10" x14ac:dyDescent="0.35">
      <c r="C7" s="30" t="s">
        <v>12</v>
      </c>
      <c r="D7" s="65"/>
      <c r="F7" s="1"/>
    </row>
    <row r="8" spans="3:10" x14ac:dyDescent="0.35">
      <c r="C8" s="30" t="s">
        <v>39</v>
      </c>
      <c r="D8" s="65"/>
      <c r="F8" s="1"/>
    </row>
    <row r="9" spans="3:10" x14ac:dyDescent="0.35">
      <c r="C9" s="30" t="s">
        <v>226</v>
      </c>
      <c r="D9" s="65"/>
      <c r="F9" s="1"/>
    </row>
    <row r="10" spans="3:10" x14ac:dyDescent="0.35">
      <c r="C10" s="30" t="s">
        <v>189</v>
      </c>
      <c r="D10" s="65"/>
      <c r="F10" s="1"/>
    </row>
    <row r="11" spans="3:10" x14ac:dyDescent="0.35">
      <c r="C11" s="30" t="s">
        <v>13</v>
      </c>
      <c r="D11" s="65"/>
      <c r="F11" s="1"/>
    </row>
    <row r="12" spans="3:10" x14ac:dyDescent="0.35">
      <c r="F12" s="1"/>
    </row>
    <row r="13" spans="3:10" x14ac:dyDescent="0.35">
      <c r="C13" s="34" t="s">
        <v>179</v>
      </c>
      <c r="F13" s="1"/>
    </row>
    <row r="14" spans="3:10" x14ac:dyDescent="0.35">
      <c r="F14" s="1"/>
    </row>
    <row r="15" spans="3:10" x14ac:dyDescent="0.35">
      <c r="C15" s="235" t="s">
        <v>207</v>
      </c>
      <c r="D15" s="235" t="s">
        <v>191</v>
      </c>
      <c r="E15" s="58"/>
      <c r="F15" s="58"/>
      <c r="G15" s="30"/>
      <c r="H15" s="30"/>
      <c r="I15" s="30"/>
      <c r="J15" s="30"/>
    </row>
    <row r="16" spans="3:10" x14ac:dyDescent="0.35">
      <c r="C16" s="65"/>
      <c r="D16" s="65"/>
      <c r="E16" s="245"/>
      <c r="F16" s="245"/>
    </row>
    <row r="17" spans="3:7" x14ac:dyDescent="0.35">
      <c r="C17" s="65"/>
      <c r="D17" s="65"/>
      <c r="E17" s="245"/>
      <c r="F17" s="245"/>
    </row>
    <row r="18" spans="3:7" x14ac:dyDescent="0.35">
      <c r="C18" s="65"/>
      <c r="D18" s="65"/>
      <c r="E18" s="245"/>
      <c r="F18" s="245"/>
    </row>
    <row r="19" spans="3:7" x14ac:dyDescent="0.35">
      <c r="C19" s="65"/>
      <c r="D19" s="65"/>
      <c r="E19" s="245"/>
      <c r="F19" s="245"/>
    </row>
    <row r="20" spans="3:7" x14ac:dyDescent="0.35">
      <c r="F20" s="1"/>
    </row>
    <row r="21" spans="3:7" x14ac:dyDescent="0.35">
      <c r="C21" s="34" t="s">
        <v>190</v>
      </c>
      <c r="F21" s="1"/>
    </row>
    <row r="22" spans="3:7" x14ac:dyDescent="0.35">
      <c r="F22" s="1"/>
    </row>
    <row r="23" spans="3:7" x14ac:dyDescent="0.35">
      <c r="D23" s="31" t="s">
        <v>3</v>
      </c>
      <c r="E23" s="32" t="s">
        <v>138</v>
      </c>
      <c r="F23" s="33" t="s">
        <v>139</v>
      </c>
      <c r="G23" s="32" t="s">
        <v>4</v>
      </c>
    </row>
    <row r="24" spans="3:7" x14ac:dyDescent="0.35">
      <c r="C24" s="31">
        <v>2024</v>
      </c>
      <c r="D24" s="35"/>
      <c r="E24" s="35"/>
      <c r="F24" s="35"/>
      <c r="G24" s="38" t="str">
        <f>IFERROR((E24-F24)/D24,"")</f>
        <v/>
      </c>
    </row>
    <row r="25" spans="3:7" x14ac:dyDescent="0.35">
      <c r="C25" s="31">
        <f>C24-1</f>
        <v>2023</v>
      </c>
      <c r="D25" s="35"/>
      <c r="E25" s="35"/>
      <c r="F25" s="35"/>
      <c r="G25" s="38" t="str">
        <f t="shared" ref="G25:G28" si="0">IFERROR((E25-F25)/D25,"")</f>
        <v/>
      </c>
    </row>
    <row r="26" spans="3:7" x14ac:dyDescent="0.35">
      <c r="C26" s="31">
        <f t="shared" ref="C26:C28" si="1">C25-1</f>
        <v>2022</v>
      </c>
      <c r="D26" s="35"/>
      <c r="E26" s="35"/>
      <c r="F26" s="35"/>
      <c r="G26" s="38" t="str">
        <f t="shared" si="0"/>
        <v/>
      </c>
    </row>
    <row r="27" spans="3:7" x14ac:dyDescent="0.35">
      <c r="C27" s="31">
        <f t="shared" si="1"/>
        <v>2021</v>
      </c>
      <c r="D27" s="35"/>
      <c r="E27" s="35"/>
      <c r="F27" s="35"/>
      <c r="G27" s="38" t="str">
        <f t="shared" si="0"/>
        <v/>
      </c>
    </row>
    <row r="28" spans="3:7" x14ac:dyDescent="0.35">
      <c r="C28" s="31">
        <f t="shared" si="1"/>
        <v>2020</v>
      </c>
      <c r="D28" s="35"/>
      <c r="E28" s="35"/>
      <c r="F28" s="35"/>
      <c r="G28" s="38" t="str">
        <f t="shared" si="0"/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E4AE2-30E0-4905-B733-B4B0F51BADBF}">
  <sheetPr codeName="Sheet10"/>
  <dimension ref="A1:M22"/>
  <sheetViews>
    <sheetView showGridLines="0" zoomScale="70" zoomScaleNormal="70" workbookViewId="0"/>
  </sheetViews>
  <sheetFormatPr defaultRowHeight="14" x14ac:dyDescent="0.35"/>
  <cols>
    <col min="1" max="2" width="4.08984375" style="1" customWidth="1"/>
    <col min="3" max="3" width="34.36328125" style="30" customWidth="1"/>
    <col min="4" max="7" width="15" style="1" customWidth="1"/>
    <col min="8" max="10" width="15" style="43" customWidth="1"/>
    <col min="11" max="13" width="15" style="1" customWidth="1"/>
    <col min="14" max="16384" width="8.7265625" style="1"/>
  </cols>
  <sheetData>
    <row r="1" spans="1:13" ht="39.5" customHeight="1" x14ac:dyDescent="0.6">
      <c r="C1" s="27" t="str" cm="1">
        <f t="array" aca="1" ref="C1" ca="1">MID(CELL("filename",A1), FIND("]",CELL("filename",A1))+1,31)</f>
        <v>6. Expertise</v>
      </c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x14ac:dyDescent="0.35">
      <c r="C2" s="1"/>
      <c r="H2" s="1"/>
      <c r="I2" s="1"/>
      <c r="J2" s="1"/>
    </row>
    <row r="3" spans="1:13" x14ac:dyDescent="0.35">
      <c r="C3" s="34" t="s">
        <v>185</v>
      </c>
      <c r="H3" s="1"/>
      <c r="I3" s="1"/>
      <c r="J3" s="1"/>
    </row>
    <row r="4" spans="1:13" x14ac:dyDescent="0.35">
      <c r="C4" s="34" t="s">
        <v>143</v>
      </c>
      <c r="H4" s="1"/>
      <c r="I4" s="1"/>
      <c r="J4" s="1"/>
    </row>
    <row r="5" spans="1:13" ht="14.5" x14ac:dyDescent="0.35">
      <c r="H5" s="243"/>
      <c r="I5" s="1"/>
      <c r="J5" s="1"/>
    </row>
    <row r="6" spans="1:13" x14ac:dyDescent="0.35">
      <c r="D6" s="273" t="s">
        <v>15</v>
      </c>
      <c r="E6" s="272"/>
      <c r="F6" s="267" t="s">
        <v>16</v>
      </c>
      <c r="G6" s="272"/>
      <c r="H6" s="271" t="s">
        <v>170</v>
      </c>
      <c r="I6" s="271"/>
      <c r="J6" s="267" t="s">
        <v>17</v>
      </c>
      <c r="K6" s="268"/>
      <c r="L6" s="267" t="s">
        <v>8</v>
      </c>
      <c r="M6" s="268"/>
    </row>
    <row r="7" spans="1:13" x14ac:dyDescent="0.35">
      <c r="D7" s="45" t="s">
        <v>9</v>
      </c>
      <c r="E7" s="46" t="s">
        <v>10</v>
      </c>
      <c r="F7" s="47" t="s">
        <v>9</v>
      </c>
      <c r="G7" s="46" t="s">
        <v>10</v>
      </c>
      <c r="H7" s="48" t="s">
        <v>9</v>
      </c>
      <c r="I7" s="49" t="s">
        <v>10</v>
      </c>
      <c r="J7" s="48" t="s">
        <v>9</v>
      </c>
      <c r="K7" s="44" t="s">
        <v>10</v>
      </c>
      <c r="L7" s="48" t="s">
        <v>9</v>
      </c>
      <c r="M7" s="44" t="s">
        <v>10</v>
      </c>
    </row>
    <row r="8" spans="1:13" x14ac:dyDescent="0.35">
      <c r="C8" s="31">
        <v>2024</v>
      </c>
      <c r="D8" s="35"/>
      <c r="E8" s="38" t="str">
        <f>IFERROR(D8/(SUM($D$8,$F$8,$H$8,$J$8)),"")</f>
        <v/>
      </c>
      <c r="F8" s="35"/>
      <c r="G8" s="38" t="str">
        <f>IFERROR(F8/(SUM($D$8,$F$8,$H$8,$J$8)),"")</f>
        <v/>
      </c>
      <c r="H8" s="35"/>
      <c r="I8" s="38" t="str">
        <f>IFERROR(H8/(SUM($D$8,$F$8,$H$8,$J$8)),"")</f>
        <v/>
      </c>
      <c r="J8" s="35"/>
      <c r="K8" s="38" t="str">
        <f>IFERROR(J8/(SUM($D$8,$F$8,$H$8,$J$8)),"")</f>
        <v/>
      </c>
      <c r="L8" s="35"/>
      <c r="M8" s="38" t="str">
        <f>IFERROR(L8/(SUM($D$8,$F$8,$H$8,$J$8)),"")</f>
        <v/>
      </c>
    </row>
    <row r="9" spans="1:13" x14ac:dyDescent="0.35">
      <c r="C9" s="31">
        <f>C8-1</f>
        <v>2023</v>
      </c>
      <c r="D9" s="35"/>
      <c r="E9" s="38" t="str">
        <f>IFERROR(D9/(SUM($D$9,$F$9,$H$9,$J$9)),"")</f>
        <v/>
      </c>
      <c r="F9" s="35"/>
      <c r="G9" s="38" t="str">
        <f>IFERROR(F9/(SUM($D$9,$F$9,$H$9,$J$9)),"")</f>
        <v/>
      </c>
      <c r="H9" s="35"/>
      <c r="I9" s="38" t="str">
        <f>IFERROR(H9/(SUM($D$9,$F$9,$H$9,$J$9)),"")</f>
        <v/>
      </c>
      <c r="J9" s="35"/>
      <c r="K9" s="38" t="str">
        <f>IFERROR(J9/(SUM($D$9,$F$9,$H$9,$J$9)),"")</f>
        <v/>
      </c>
      <c r="L9" s="35"/>
      <c r="M9" s="38" t="str">
        <f>IFERROR(L9/(SUM($D$9,$F$9,$H$9,$J$9)),"")</f>
        <v/>
      </c>
    </row>
    <row r="10" spans="1:13" x14ac:dyDescent="0.35">
      <c r="C10" s="31">
        <f t="shared" ref="C10" si="0">C9-1</f>
        <v>2022</v>
      </c>
      <c r="D10" s="35"/>
      <c r="E10" s="38" t="str">
        <f>IFERROR(D10/(SUM($D$10,$F$10,$H$10,$J$10)),"")</f>
        <v/>
      </c>
      <c r="F10" s="35"/>
      <c r="G10" s="38" t="str">
        <f>IFERROR(F10/(SUM($D$10,$F$10,$H$10,$J$10)),"")</f>
        <v/>
      </c>
      <c r="H10" s="35"/>
      <c r="I10" s="38" t="str">
        <f>IFERROR(H10/(SUM($D$10,$F$10,$H$10,$J$10)),"")</f>
        <v/>
      </c>
      <c r="J10" s="35"/>
      <c r="K10" s="38" t="str">
        <f>IFERROR(J10/(SUM($D$10,$F$10,$H$10,$J$10)),"")</f>
        <v/>
      </c>
      <c r="L10" s="35"/>
      <c r="M10" s="38" t="str">
        <f>IFERROR(L10/(SUM($D$10,$F$10,$H$10,$J$10)),"")</f>
        <v/>
      </c>
    </row>
    <row r="12" spans="1:13" x14ac:dyDescent="0.35">
      <c r="C12" s="34" t="s">
        <v>192</v>
      </c>
    </row>
    <row r="14" spans="1:13" ht="45" customHeight="1" x14ac:dyDescent="0.35">
      <c r="C14" s="269"/>
      <c r="D14" s="270"/>
    </row>
    <row r="16" spans="1:13" x14ac:dyDescent="0.35">
      <c r="A16" s="30"/>
      <c r="C16" s="34" t="s">
        <v>227</v>
      </c>
    </row>
    <row r="18" spans="3:4" ht="45" customHeight="1" x14ac:dyDescent="0.35">
      <c r="C18" s="269"/>
      <c r="D18" s="270"/>
    </row>
    <row r="20" spans="3:4" x14ac:dyDescent="0.35">
      <c r="C20" s="34" t="s">
        <v>193</v>
      </c>
    </row>
    <row r="22" spans="3:4" ht="44" customHeight="1" x14ac:dyDescent="0.35">
      <c r="C22" s="269"/>
      <c r="D22" s="270"/>
    </row>
  </sheetData>
  <mergeCells count="8">
    <mergeCell ref="L6:M6"/>
    <mergeCell ref="C18:D18"/>
    <mergeCell ref="C22:D22"/>
    <mergeCell ref="J6:K6"/>
    <mergeCell ref="H6:I6"/>
    <mergeCell ref="F6:G6"/>
    <mergeCell ref="D6:E6"/>
    <mergeCell ref="C14:D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09B7F-596D-457B-BEAE-604A2B18F007}">
  <sheetPr codeName="Sheet12"/>
  <dimension ref="A1:O42"/>
  <sheetViews>
    <sheetView showGridLines="0" zoomScale="70" zoomScaleNormal="70" workbookViewId="0"/>
  </sheetViews>
  <sheetFormatPr defaultRowHeight="14" x14ac:dyDescent="0.35"/>
  <cols>
    <col min="1" max="2" width="4.08984375" style="1" customWidth="1"/>
    <col min="3" max="3" width="38.453125" style="30" customWidth="1"/>
    <col min="4" max="9" width="19.1796875" style="30" customWidth="1"/>
    <col min="10" max="12" width="25.1796875" style="30" customWidth="1"/>
    <col min="13" max="13" width="23.81640625" style="30" customWidth="1"/>
    <col min="14" max="16" width="19.26953125" style="30" customWidth="1"/>
    <col min="17" max="17" width="0.90625" style="30" customWidth="1"/>
    <col min="18" max="16384" width="8.7265625" style="30"/>
  </cols>
  <sheetData>
    <row r="1" spans="3:9" s="1" customFormat="1" ht="39.5" customHeight="1" x14ac:dyDescent="0.6">
      <c r="C1" s="27" t="str" cm="1">
        <f t="array" aca="1" ref="C1" ca="1">MID(CELL("filename",A1), FIND("]",CELL("filename",A1))+1,31)</f>
        <v>7. Track Record</v>
      </c>
      <c r="D1" s="28"/>
      <c r="E1" s="28"/>
      <c r="F1" s="28"/>
      <c r="G1" s="28"/>
      <c r="H1" s="28"/>
      <c r="I1" s="28"/>
    </row>
    <row r="2" spans="3:9" s="1" customFormat="1" x14ac:dyDescent="0.35"/>
    <row r="3" spans="3:9" s="1" customFormat="1" x14ac:dyDescent="0.35">
      <c r="C3" s="34" t="s">
        <v>162</v>
      </c>
    </row>
    <row r="4" spans="3:9" s="1" customFormat="1" x14ac:dyDescent="0.35">
      <c r="C4" s="34"/>
    </row>
    <row r="5" spans="3:9" s="1" customFormat="1" x14ac:dyDescent="0.35">
      <c r="C5" s="34"/>
      <c r="D5" s="235" t="s">
        <v>150</v>
      </c>
      <c r="E5" s="235" t="s">
        <v>151</v>
      </c>
      <c r="F5" s="235" t="s">
        <v>152</v>
      </c>
      <c r="G5" s="235" t="s">
        <v>153</v>
      </c>
      <c r="H5" s="235" t="s">
        <v>154</v>
      </c>
      <c r="I5" s="235" t="s">
        <v>161</v>
      </c>
    </row>
    <row r="6" spans="3:9" s="1" customFormat="1" x14ac:dyDescent="0.35">
      <c r="C6" s="34" t="s">
        <v>5</v>
      </c>
      <c r="D6" s="65"/>
      <c r="E6" s="65"/>
      <c r="F6" s="65"/>
      <c r="G6" s="65"/>
      <c r="H6" s="65"/>
      <c r="I6" s="65"/>
    </row>
    <row r="7" spans="3:9" s="1" customFormat="1" x14ac:dyDescent="0.35">
      <c r="C7" s="34" t="s">
        <v>155</v>
      </c>
      <c r="D7" s="65"/>
      <c r="E7" s="65"/>
      <c r="F7" s="65"/>
      <c r="G7" s="65"/>
      <c r="H7" s="65"/>
      <c r="I7" s="65"/>
    </row>
    <row r="8" spans="3:9" s="1" customFormat="1" x14ac:dyDescent="0.35">
      <c r="C8" s="34" t="s">
        <v>137</v>
      </c>
      <c r="D8" s="65"/>
      <c r="E8" s="65"/>
      <c r="F8" s="65"/>
      <c r="G8" s="65"/>
      <c r="H8" s="65"/>
      <c r="I8" s="65"/>
    </row>
    <row r="9" spans="3:9" s="1" customFormat="1" x14ac:dyDescent="0.35">
      <c r="C9" s="34" t="s">
        <v>228</v>
      </c>
      <c r="D9" s="65"/>
      <c r="E9" s="65"/>
      <c r="F9" s="65"/>
      <c r="G9" s="65"/>
      <c r="H9" s="65"/>
      <c r="I9" s="65"/>
    </row>
    <row r="10" spans="3:9" s="1" customFormat="1" x14ac:dyDescent="0.35">
      <c r="C10" s="34" t="s">
        <v>156</v>
      </c>
      <c r="D10" s="65"/>
      <c r="E10" s="65"/>
      <c r="F10" s="65"/>
      <c r="G10" s="65"/>
      <c r="H10" s="65"/>
      <c r="I10" s="65"/>
    </row>
    <row r="11" spans="3:9" s="1" customFormat="1" x14ac:dyDescent="0.35">
      <c r="C11" s="34" t="s">
        <v>175</v>
      </c>
      <c r="D11" s="225"/>
      <c r="E11" s="225"/>
      <c r="F11" s="225"/>
      <c r="G11" s="225"/>
      <c r="H11" s="225"/>
      <c r="I11" s="225"/>
    </row>
    <row r="12" spans="3:9" s="1" customFormat="1" x14ac:dyDescent="0.35">
      <c r="C12" s="34" t="s">
        <v>176</v>
      </c>
      <c r="D12" s="225"/>
      <c r="E12" s="225"/>
      <c r="F12" s="225"/>
      <c r="G12" s="225"/>
      <c r="H12" s="225"/>
      <c r="I12" s="225"/>
    </row>
    <row r="13" spans="3:9" s="1" customFormat="1" x14ac:dyDescent="0.35">
      <c r="C13" s="34" t="s">
        <v>78</v>
      </c>
      <c r="D13" s="65"/>
      <c r="E13" s="65"/>
      <c r="F13" s="65"/>
      <c r="G13" s="65"/>
      <c r="H13" s="65"/>
      <c r="I13" s="65"/>
    </row>
    <row r="14" spans="3:9" s="1" customFormat="1" x14ac:dyDescent="0.35">
      <c r="C14" s="34" t="s">
        <v>144</v>
      </c>
      <c r="D14" s="65"/>
      <c r="E14" s="65"/>
      <c r="F14" s="65"/>
      <c r="G14" s="65"/>
      <c r="H14" s="65"/>
      <c r="I14" s="65"/>
    </row>
    <row r="15" spans="3:9" s="1" customFormat="1" x14ac:dyDescent="0.35">
      <c r="C15" s="34" t="s">
        <v>145</v>
      </c>
      <c r="D15" s="65"/>
      <c r="E15" s="65"/>
      <c r="F15" s="65"/>
      <c r="G15" s="65"/>
      <c r="H15" s="65"/>
      <c r="I15" s="65"/>
    </row>
    <row r="16" spans="3:9" s="1" customFormat="1" x14ac:dyDescent="0.35">
      <c r="C16" s="34" t="s">
        <v>174</v>
      </c>
      <c r="D16" s="65"/>
      <c r="E16" s="65"/>
      <c r="F16" s="65"/>
      <c r="G16" s="65"/>
      <c r="H16" s="65"/>
      <c r="I16" s="65"/>
    </row>
    <row r="17" spans="1:9" s="1" customFormat="1" ht="14.5" x14ac:dyDescent="0.35">
      <c r="A17" s="243"/>
      <c r="C17" s="34" t="s">
        <v>181</v>
      </c>
      <c r="D17" s="65"/>
      <c r="E17" s="65"/>
      <c r="F17" s="65"/>
      <c r="G17" s="65"/>
      <c r="H17" s="65"/>
      <c r="I17" s="65"/>
    </row>
    <row r="18" spans="1:9" s="1" customFormat="1" ht="14.5" x14ac:dyDescent="0.35">
      <c r="A18" s="243"/>
      <c r="C18" s="34" t="s">
        <v>180</v>
      </c>
      <c r="D18" s="65"/>
      <c r="E18" s="65"/>
      <c r="F18" s="65"/>
      <c r="G18" s="65"/>
      <c r="H18" s="65"/>
      <c r="I18" s="65"/>
    </row>
    <row r="19" spans="1:9" s="1" customFormat="1" ht="14.5" x14ac:dyDescent="0.35">
      <c r="A19" s="243"/>
      <c r="C19" s="34" t="s">
        <v>182</v>
      </c>
      <c r="D19" s="65"/>
      <c r="E19" s="65"/>
      <c r="F19" s="65"/>
      <c r="G19" s="65"/>
      <c r="H19" s="65"/>
      <c r="I19" s="65"/>
    </row>
    <row r="20" spans="1:9" s="1" customFormat="1" ht="14.5" x14ac:dyDescent="0.35">
      <c r="A20" s="243"/>
      <c r="C20" s="34" t="s">
        <v>183</v>
      </c>
      <c r="D20" s="65"/>
      <c r="E20" s="65"/>
      <c r="F20" s="65"/>
      <c r="G20" s="65"/>
      <c r="H20" s="65"/>
      <c r="I20" s="65"/>
    </row>
    <row r="21" spans="1:9" s="1" customFormat="1" x14ac:dyDescent="0.35">
      <c r="C21" s="34" t="s">
        <v>171</v>
      </c>
      <c r="D21" s="65"/>
      <c r="E21" s="65"/>
      <c r="F21" s="65"/>
      <c r="G21" s="65"/>
      <c r="H21" s="65"/>
      <c r="I21" s="65"/>
    </row>
    <row r="22" spans="1:9" s="1" customFormat="1" x14ac:dyDescent="0.35">
      <c r="C22" s="34" t="s">
        <v>157</v>
      </c>
      <c r="D22" s="65"/>
      <c r="E22" s="65"/>
      <c r="F22" s="65"/>
      <c r="G22" s="65"/>
      <c r="H22" s="65"/>
      <c r="I22" s="65"/>
    </row>
    <row r="23" spans="1:9" s="1" customFormat="1" x14ac:dyDescent="0.35">
      <c r="C23" s="34" t="s">
        <v>77</v>
      </c>
      <c r="D23" s="65"/>
      <c r="E23" s="65"/>
      <c r="F23" s="65"/>
      <c r="G23" s="65"/>
      <c r="H23" s="65"/>
      <c r="I23" s="65"/>
    </row>
    <row r="24" spans="1:9" s="1" customFormat="1" x14ac:dyDescent="0.35">
      <c r="C24" s="34" t="s">
        <v>158</v>
      </c>
      <c r="D24" s="65"/>
      <c r="E24" s="65"/>
      <c r="F24" s="65"/>
      <c r="G24" s="65"/>
      <c r="H24" s="65"/>
      <c r="I24" s="65"/>
    </row>
    <row r="25" spans="1:9" s="1" customFormat="1" x14ac:dyDescent="0.35">
      <c r="C25" s="34" t="s">
        <v>159</v>
      </c>
      <c r="D25" s="65"/>
      <c r="E25" s="65"/>
      <c r="F25" s="65"/>
      <c r="G25" s="65"/>
      <c r="H25" s="65"/>
      <c r="I25" s="65"/>
    </row>
    <row r="26" spans="1:9" s="1" customFormat="1" x14ac:dyDescent="0.35">
      <c r="C26" s="34" t="s">
        <v>24</v>
      </c>
      <c r="D26" s="65"/>
      <c r="E26" s="65"/>
      <c r="F26" s="65"/>
      <c r="G26" s="65"/>
      <c r="H26" s="65"/>
      <c r="I26" s="65"/>
    </row>
    <row r="27" spans="1:9" s="1" customFormat="1" x14ac:dyDescent="0.35">
      <c r="C27" s="34" t="s">
        <v>160</v>
      </c>
      <c r="D27" s="65"/>
      <c r="E27" s="65"/>
      <c r="F27" s="65"/>
      <c r="G27" s="65"/>
      <c r="H27" s="65"/>
      <c r="I27" s="65"/>
    </row>
    <row r="28" spans="1:9" s="1" customFormat="1" x14ac:dyDescent="0.35">
      <c r="C28" s="34" t="s">
        <v>6</v>
      </c>
      <c r="D28" s="65"/>
      <c r="E28" s="65"/>
      <c r="F28" s="65"/>
      <c r="G28" s="65"/>
      <c r="H28" s="65"/>
      <c r="I28" s="65"/>
    </row>
    <row r="29" spans="1:9" s="1" customFormat="1" x14ac:dyDescent="0.35">
      <c r="C29" s="34" t="s">
        <v>172</v>
      </c>
      <c r="D29" s="240"/>
      <c r="E29" s="240"/>
      <c r="F29" s="240"/>
      <c r="G29" s="240"/>
      <c r="H29" s="240"/>
      <c r="I29" s="240"/>
    </row>
    <row r="30" spans="1:9" s="1" customFormat="1" x14ac:dyDescent="0.35"/>
    <row r="31" spans="1:9" s="1" customFormat="1" x14ac:dyDescent="0.35">
      <c r="C31" s="34" t="s">
        <v>209</v>
      </c>
    </row>
    <row r="32" spans="1:9" s="1" customFormat="1" x14ac:dyDescent="0.35">
      <c r="C32" s="30"/>
    </row>
    <row r="33" spans="3:15" s="1" customFormat="1" x14ac:dyDescent="0.35">
      <c r="C33" s="74" t="s">
        <v>52</v>
      </c>
    </row>
    <row r="34" spans="3:15" s="1" customFormat="1" x14ac:dyDescent="0.35">
      <c r="C34" s="30"/>
    </row>
    <row r="35" spans="3:15" s="1" customFormat="1" ht="16.5" customHeight="1" x14ac:dyDescent="0.35">
      <c r="C35" s="53" t="s">
        <v>19</v>
      </c>
      <c r="D35" s="53" t="s">
        <v>22</v>
      </c>
      <c r="E35" s="54" t="s">
        <v>20</v>
      </c>
      <c r="F35" s="56" t="s">
        <v>173</v>
      </c>
      <c r="G35" s="55" t="s">
        <v>211</v>
      </c>
      <c r="H35" s="55" t="s">
        <v>210</v>
      </c>
      <c r="I35" s="55" t="s">
        <v>212</v>
      </c>
      <c r="J35" s="55" t="s">
        <v>219</v>
      </c>
      <c r="K35" s="55" t="s">
        <v>213</v>
      </c>
      <c r="L35" s="55" t="s">
        <v>146</v>
      </c>
      <c r="M35" s="55" t="s">
        <v>214</v>
      </c>
      <c r="N35" s="55" t="s">
        <v>229</v>
      </c>
      <c r="O35" s="55" t="s">
        <v>194</v>
      </c>
    </row>
    <row r="36" spans="3:15" s="1" customFormat="1" x14ac:dyDescent="0.35">
      <c r="C36" s="50"/>
      <c r="D36" s="50"/>
      <c r="E36" s="51"/>
      <c r="F36" s="57"/>
      <c r="G36" s="52"/>
      <c r="H36" s="52"/>
      <c r="I36" s="50"/>
      <c r="J36" s="50"/>
      <c r="K36" s="50"/>
      <c r="L36" s="50"/>
      <c r="M36" s="50"/>
      <c r="N36" s="50"/>
      <c r="O36" s="50"/>
    </row>
    <row r="37" spans="3:15" s="1" customFormat="1" x14ac:dyDescent="0.35">
      <c r="C37" s="236"/>
      <c r="D37" s="236"/>
      <c r="E37" s="237"/>
      <c r="F37" s="238"/>
      <c r="G37" s="239"/>
      <c r="H37" s="239"/>
      <c r="I37" s="236"/>
      <c r="J37" s="236"/>
      <c r="K37" s="236"/>
      <c r="L37" s="236"/>
      <c r="M37" s="236"/>
      <c r="N37" s="236"/>
      <c r="O37" s="236"/>
    </row>
    <row r="38" spans="3:15" s="1" customFormat="1" x14ac:dyDescent="0.35"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</row>
    <row r="39" spans="3:15" s="1" customFormat="1" x14ac:dyDescent="0.35">
      <c r="C39" s="30"/>
    </row>
    <row r="40" spans="3:15" s="1" customFormat="1" x14ac:dyDescent="0.35">
      <c r="C40" s="34" t="s">
        <v>230</v>
      </c>
    </row>
    <row r="41" spans="3:15" x14ac:dyDescent="0.35">
      <c r="C41" s="244"/>
    </row>
    <row r="42" spans="3:15" ht="45" customHeight="1" x14ac:dyDescent="0.35">
      <c r="C42" s="274"/>
      <c r="D42" s="275"/>
      <c r="E42" s="275"/>
      <c r="F42" s="276"/>
    </row>
  </sheetData>
  <mergeCells count="1">
    <mergeCell ref="C42:F42"/>
  </mergeCells>
  <dataValidations count="1">
    <dataValidation type="list" allowBlank="1" showInputMessage="1" showErrorMessage="1" sqref="F36:F38" xr:uid="{526E076E-11B1-41BB-801E-E5D298ACD52B}">
      <formula1>"Réalisé,Non réalisé"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C4106-F8F3-45E9-B3A6-0171EE143617}">
  <sheetPr>
    <tabColor theme="0"/>
  </sheetPr>
  <dimension ref="C1:J41"/>
  <sheetViews>
    <sheetView showGridLines="0" zoomScale="70" zoomScaleNormal="70" zoomScaleSheetLayoutView="130" workbookViewId="0"/>
  </sheetViews>
  <sheetFormatPr defaultRowHeight="12.5" x14ac:dyDescent="0.25"/>
  <cols>
    <col min="1" max="2" width="4.08984375" style="79" customWidth="1"/>
    <col min="3" max="3" width="50.453125" style="79" bestFit="1" customWidth="1"/>
    <col min="4" max="4" width="9" style="79" customWidth="1"/>
    <col min="5" max="5" width="1.7265625" style="79" customWidth="1"/>
    <col min="6" max="8" width="8.7265625" style="79"/>
    <col min="9" max="9" width="21" style="79" customWidth="1"/>
    <col min="10" max="10" width="15.54296875" style="79" customWidth="1"/>
    <col min="11" max="16384" width="8.7265625" style="79"/>
  </cols>
  <sheetData>
    <row r="1" spans="3:4" s="76" customFormat="1" ht="39.5" customHeight="1" x14ac:dyDescent="0.6">
      <c r="C1" s="27" t="str" cm="1">
        <f t="array" aca="1" ref="C1" ca="1">MID(CELL("filename",A1), FIND("]",CELL("filename",A1))+1,31)</f>
        <v>12. Output</v>
      </c>
      <c r="D1" s="75"/>
    </row>
    <row r="3" spans="3:4" ht="15" customHeight="1" x14ac:dyDescent="0.25">
      <c r="C3" s="203" t="s">
        <v>233</v>
      </c>
      <c r="D3" s="78"/>
    </row>
    <row r="4" spans="3:4" ht="15" customHeight="1" x14ac:dyDescent="0.25">
      <c r="C4" s="200" t="s">
        <v>53</v>
      </c>
      <c r="D4" s="201">
        <f>IFERROR('12. Waterfall'!M48/'12. Hypothèses'!D7,"")</f>
        <v>0</v>
      </c>
    </row>
    <row r="5" spans="3:4" ht="15" customHeight="1" x14ac:dyDescent="0.25">
      <c r="C5" s="200" t="s">
        <v>215</v>
      </c>
      <c r="D5" s="201">
        <f>IFERROR('12. Waterfall'!N135/'12. Hypothèses'!D7,"")</f>
        <v>0</v>
      </c>
    </row>
    <row r="6" spans="3:4" ht="15" customHeight="1" x14ac:dyDescent="0.25">
      <c r="C6" s="200" t="s">
        <v>217</v>
      </c>
      <c r="D6" s="202" t="str">
        <f>IFERROR(('12. Waterfall'!M9+'12. Waterfall'!N84)/'12. Waterfall'!N84,"")</f>
        <v/>
      </c>
    </row>
    <row r="7" spans="3:4" ht="15" customHeight="1" x14ac:dyDescent="0.25">
      <c r="C7" s="200" t="s">
        <v>216</v>
      </c>
      <c r="D7" s="201" t="str">
        <f>IFERROR((1+IRR('12. Waterfall'!D8:M8))-1,"")</f>
        <v/>
      </c>
    </row>
    <row r="8" spans="3:4" ht="15" customHeight="1" x14ac:dyDescent="0.25">
      <c r="C8" s="200" t="s">
        <v>54</v>
      </c>
      <c r="D8" s="202" t="str">
        <f>IFERROR(('12. Waterfall'!M12+'12. Waterfall'!N135)/'12. Waterfall'!N135,"")</f>
        <v/>
      </c>
    </row>
    <row r="9" spans="3:4" ht="15" customHeight="1" x14ac:dyDescent="0.25">
      <c r="C9" s="200" t="s">
        <v>218</v>
      </c>
      <c r="D9" s="201" t="str">
        <f>IFERROR((1+IRR('12. Waterfall'!D11:M11)-1),"")</f>
        <v/>
      </c>
    </row>
    <row r="10" spans="3:4" ht="15" customHeight="1" x14ac:dyDescent="0.25">
      <c r="C10" s="80"/>
      <c r="D10" s="80"/>
    </row>
    <row r="11" spans="3:4" ht="15" customHeight="1" x14ac:dyDescent="0.25">
      <c r="C11" s="203" t="s">
        <v>22</v>
      </c>
      <c r="D11" s="78"/>
    </row>
    <row r="12" spans="3:4" ht="15" customHeight="1" x14ac:dyDescent="0.25">
      <c r="C12" s="259" t="s">
        <v>221</v>
      </c>
      <c r="D12" s="201" t="str">
        <f>IFERROR(SUMIF('12. Hypothèses'!$E:$E,C12,'12. Hypothèses'!$T:$T)/'12. Hypothèses'!$T$51,"")</f>
        <v/>
      </c>
    </row>
    <row r="13" spans="3:4" ht="15" customHeight="1" x14ac:dyDescent="0.25">
      <c r="C13" s="259" t="s">
        <v>223</v>
      </c>
      <c r="D13" s="201" t="str">
        <f>IFERROR(SUMIF('12. Hypothèses'!$E:$E,C13,'12. Hypothèses'!$T:$T)/'12. Hypothèses'!$T$51,"")</f>
        <v/>
      </c>
    </row>
    <row r="14" spans="3:4" ht="15" customHeight="1" x14ac:dyDescent="0.25">
      <c r="C14" s="80" t="s">
        <v>234</v>
      </c>
      <c r="D14" s="201" t="str">
        <f>IFERROR(SUMIF('12. Hypothèses'!$E:$E,C14,'12. Hypothèses'!$T:$T)/'12. Hypothèses'!$T$51,"")</f>
        <v/>
      </c>
    </row>
    <row r="15" spans="3:4" ht="15" customHeight="1" x14ac:dyDescent="0.25">
      <c r="C15" s="80" t="s">
        <v>222</v>
      </c>
      <c r="D15" s="201" t="str">
        <f>IFERROR(SUMIF('12. Hypothèses'!$E:$E,C15,'12. Hypothèses'!$T:$T)/'12. Hypothèses'!$T$51,"")</f>
        <v/>
      </c>
    </row>
    <row r="16" spans="3:4" ht="15" customHeight="1" x14ac:dyDescent="0.25">
      <c r="C16" s="80" t="s">
        <v>235</v>
      </c>
      <c r="D16" s="201" t="str">
        <f>IFERROR(SUMIF('12. Hypothèses'!$E:$E,C16,'12. Hypothèses'!$T:$T)/'12. Hypothèses'!$T$51,"")</f>
        <v/>
      </c>
    </row>
    <row r="17" spans="3:10" ht="15" customHeight="1" x14ac:dyDescent="0.25">
      <c r="C17" s="80" t="s">
        <v>224</v>
      </c>
      <c r="D17" s="201" t="str">
        <f>IFERROR(SUMIF('12. Hypothèses'!$E:$E,C17,'12. Hypothèses'!$T:$T)/'12. Hypothèses'!$T$51,"")</f>
        <v/>
      </c>
    </row>
    <row r="18" spans="3:10" ht="15" customHeight="1" x14ac:dyDescent="0.25">
      <c r="C18" s="80"/>
      <c r="D18" s="80"/>
    </row>
    <row r="19" spans="3:10" ht="15" customHeight="1" x14ac:dyDescent="0.25">
      <c r="C19" s="203" t="s">
        <v>236</v>
      </c>
      <c r="D19" s="78"/>
    </row>
    <row r="20" spans="3:10" ht="15" customHeight="1" x14ac:dyDescent="0.25">
      <c r="C20" s="259" t="s">
        <v>59</v>
      </c>
      <c r="D20" s="201" t="str">
        <f>IFERROR(SUMIF('12. Hypothèses'!$F:$F,C20,'12. Hypothèses'!$T:$T)/'12. Hypothèses'!$T$51,"")</f>
        <v/>
      </c>
    </row>
    <row r="21" spans="3:10" ht="15" customHeight="1" x14ac:dyDescent="0.25">
      <c r="C21" s="259" t="s">
        <v>60</v>
      </c>
      <c r="D21" s="201" t="str">
        <f>IFERROR(SUMIF('12. Hypothèses'!$F:$F,C21,'12. Hypothèses'!$T:$T)/'12. Hypothèses'!$T$51,"")</f>
        <v/>
      </c>
    </row>
    <row r="22" spans="3:10" ht="15" customHeight="1" x14ac:dyDescent="0.25">
      <c r="C22" s="259" t="s">
        <v>61</v>
      </c>
      <c r="D22" s="201" t="str">
        <f>IFERROR(SUMIF('12. Hypothèses'!$F:$F,C22,'12. Hypothèses'!$T:$T)/'12. Hypothèses'!$T$51,"")</f>
        <v/>
      </c>
    </row>
    <row r="23" spans="3:10" ht="15" customHeight="1" x14ac:dyDescent="0.25">
      <c r="C23" s="79" t="s">
        <v>177</v>
      </c>
      <c r="D23" s="201" t="str">
        <f>IFERROR(SUMIF('12. Hypothèses'!$F:$F,C23,'12. Hypothèses'!$T:$T)/'12. Hypothèses'!$T$51,"")</f>
        <v/>
      </c>
    </row>
    <row r="24" spans="3:10" ht="15" customHeight="1" x14ac:dyDescent="0.25">
      <c r="C24" s="80"/>
      <c r="D24" s="80"/>
    </row>
    <row r="25" spans="3:10" ht="15" customHeight="1" x14ac:dyDescent="0.25">
      <c r="C25" s="203" t="s">
        <v>225</v>
      </c>
      <c r="D25" s="78"/>
    </row>
    <row r="26" spans="3:10" ht="15" customHeight="1" x14ac:dyDescent="0.25">
      <c r="C26" s="259" t="s">
        <v>15</v>
      </c>
      <c r="D26" s="201" t="str">
        <f>IFERROR(SUMIF('12. Hypothèses'!$G:$G,C26,'12. Hypothèses'!$T:$T)/'12. Hypothèses'!$T$51,"")</f>
        <v/>
      </c>
    </row>
    <row r="27" spans="3:10" ht="15" customHeight="1" x14ac:dyDescent="0.25">
      <c r="C27" s="259" t="s">
        <v>16</v>
      </c>
      <c r="D27" s="201" t="str">
        <f>IFERROR(SUMIF('12. Hypothèses'!$G:$G,C27,'12. Hypothèses'!$T:$T)/'12. Hypothèses'!$T$51,"")</f>
        <v/>
      </c>
    </row>
    <row r="28" spans="3:10" ht="15" customHeight="1" x14ac:dyDescent="0.25">
      <c r="C28" s="259" t="s">
        <v>170</v>
      </c>
      <c r="D28" s="201" t="str">
        <f>IFERROR(SUMIF('12. Hypothèses'!$G:$G,C28,'12. Hypothèses'!$T:$T)/'12. Hypothèses'!$T$51,"")</f>
        <v/>
      </c>
    </row>
    <row r="29" spans="3:10" ht="15" customHeight="1" x14ac:dyDescent="0.25">
      <c r="C29" s="259" t="s">
        <v>17</v>
      </c>
      <c r="D29" s="201" t="str">
        <f>IFERROR(SUMIF('12. Hypothèses'!$G:$G,C29,'12. Hypothèses'!$T:$T)/'12. Hypothèses'!$T$51,"")</f>
        <v/>
      </c>
    </row>
    <row r="30" spans="3:10" ht="15" customHeight="1" x14ac:dyDescent="0.3">
      <c r="C30" s="80"/>
      <c r="D30" s="80"/>
      <c r="I30" s="258"/>
      <c r="J30" s="258"/>
    </row>
    <row r="31" spans="3:10" ht="15" customHeight="1" x14ac:dyDescent="0.25">
      <c r="C31" s="203" t="s">
        <v>237</v>
      </c>
      <c r="D31" s="78"/>
    </row>
    <row r="32" spans="3:10" ht="15" customHeight="1" x14ac:dyDescent="0.25">
      <c r="C32" s="259" t="s">
        <v>57</v>
      </c>
      <c r="D32" s="201" t="str">
        <f>IFERROR(SUMIF('12. Hypothèses'!$H:$H,C32,'12. Hypothèses'!$T:$T)/'12. Hypothèses'!$T$51,"")</f>
        <v/>
      </c>
    </row>
    <row r="33" spans="3:4" ht="15" customHeight="1" x14ac:dyDescent="0.25">
      <c r="C33" s="259" t="s">
        <v>58</v>
      </c>
      <c r="D33" s="201" t="str">
        <f>IFERROR(SUMIF('12. Hypothèses'!$H:$H,C33,'12. Hypothèses'!$O:$O)/'12. Hypothèses'!$O$51,"")</f>
        <v/>
      </c>
    </row>
    <row r="34" spans="3:4" ht="15" customHeight="1" x14ac:dyDescent="0.25"/>
    <row r="35" spans="3:4" ht="15" customHeight="1" x14ac:dyDescent="0.25">
      <c r="C35" s="203" t="s">
        <v>238</v>
      </c>
      <c r="D35" s="78"/>
    </row>
    <row r="36" spans="3:4" x14ac:dyDescent="0.25">
      <c r="C36" s="259" t="s">
        <v>55</v>
      </c>
      <c r="D36" s="201" t="str">
        <f>IFERROR(SUMIF('12. Hypothèses'!$I:$I,C36,'12. Hypothèses'!$T:$T)/'12. Hypothèses'!$T$51,"")</f>
        <v/>
      </c>
    </row>
    <row r="37" spans="3:4" x14ac:dyDescent="0.25">
      <c r="C37" s="259" t="s">
        <v>56</v>
      </c>
      <c r="D37" s="201" t="str">
        <f>IFERROR(SUMIF('12. Hypothèses'!$I:$I,C37,'12. Hypothèses'!$T:$T)/'12. Hypothèses'!$T$51,"")</f>
        <v/>
      </c>
    </row>
    <row r="38" spans="3:4" ht="15" customHeight="1" x14ac:dyDescent="0.25"/>
    <row r="39" spans="3:4" ht="15" customHeight="1" x14ac:dyDescent="0.25"/>
    <row r="40" spans="3:4" ht="15" customHeight="1" x14ac:dyDescent="0.25"/>
    <row r="41" spans="3:4" ht="15" customHeight="1" x14ac:dyDescent="0.25">
      <c r="C41" s="20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2A498-D8DF-4101-A49A-57FB37448539}">
  <sheetPr>
    <tabColor theme="0"/>
  </sheetPr>
  <dimension ref="B1:AO75"/>
  <sheetViews>
    <sheetView showGridLines="0" zoomScale="70" zoomScaleNormal="70" zoomScaleSheetLayoutView="100" workbookViewId="0"/>
  </sheetViews>
  <sheetFormatPr defaultColWidth="11.453125" defaultRowHeight="10" outlineLevelRow="1" outlineLevelCol="1" x14ac:dyDescent="0.35"/>
  <cols>
    <col min="1" max="2" width="4.08984375" style="87" customWidth="1"/>
    <col min="3" max="3" width="45.81640625" style="87" customWidth="1"/>
    <col min="4" max="8" width="29.7265625" style="86" customWidth="1"/>
    <col min="9" max="11" width="29.81640625" style="86" customWidth="1"/>
    <col min="12" max="17" width="22.7265625" style="86" customWidth="1"/>
    <col min="18" max="18" width="30.81640625" style="86" customWidth="1"/>
    <col min="19" max="20" width="22.7265625" style="86" customWidth="1"/>
    <col min="21" max="22" width="22.7265625" style="87" customWidth="1"/>
    <col min="23" max="24" width="22.90625" style="87" customWidth="1"/>
    <col min="25" max="25" width="2.54296875" style="87" customWidth="1"/>
    <col min="26" max="26" width="14" style="87" hidden="1" customWidth="1" outlineLevel="1"/>
    <col min="27" max="40" width="11.453125" style="87" hidden="1" customWidth="1" outlineLevel="1"/>
    <col min="41" max="41" width="11.453125" style="87" collapsed="1"/>
    <col min="42" max="16384" width="11.453125" style="87"/>
  </cols>
  <sheetData>
    <row r="1" spans="3:28" s="84" customFormat="1" ht="39.5" customHeight="1" x14ac:dyDescent="0.35">
      <c r="C1" s="27" t="s">
        <v>62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3"/>
      <c r="V1" s="83"/>
      <c r="W1" s="83"/>
      <c r="X1" s="83"/>
      <c r="Y1" s="83"/>
      <c r="Z1" s="83"/>
      <c r="AA1" s="83"/>
      <c r="AB1" s="83"/>
    </row>
    <row r="2" spans="3:28" s="88" customFormat="1" ht="13" x14ac:dyDescent="0.35">
      <c r="C2" s="85" t="s">
        <v>63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7"/>
      <c r="W2" s="87"/>
      <c r="X2" s="87"/>
      <c r="Y2" s="87"/>
      <c r="Z2" s="87"/>
    </row>
    <row r="3" spans="3:28" s="88" customFormat="1" ht="12.5" x14ac:dyDescent="0.35">
      <c r="C3" s="260" t="s">
        <v>240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7"/>
      <c r="W3" s="87"/>
      <c r="X3" s="87"/>
      <c r="Y3" s="87"/>
      <c r="Z3" s="87"/>
    </row>
    <row r="4" spans="3:28" s="88" customFormat="1" ht="12.5" x14ac:dyDescent="0.35">
      <c r="C4" s="260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7"/>
      <c r="W4" s="87"/>
      <c r="X4" s="87"/>
      <c r="Y4" s="87"/>
      <c r="Z4" s="87"/>
    </row>
    <row r="5" spans="3:28" ht="12.5" x14ac:dyDescent="0.25">
      <c r="C5" s="77" t="s">
        <v>64</v>
      </c>
      <c r="D5" s="78"/>
      <c r="E5" s="247"/>
      <c r="H5" s="79"/>
    </row>
    <row r="6" spans="3:28" ht="12.5" x14ac:dyDescent="0.25">
      <c r="C6" s="89" t="s">
        <v>65</v>
      </c>
      <c r="D6" s="90"/>
      <c r="E6" s="248"/>
      <c r="H6" s="79"/>
    </row>
    <row r="7" spans="3:28" ht="12.5" x14ac:dyDescent="0.25">
      <c r="C7" s="91" t="s">
        <v>66</v>
      </c>
      <c r="D7" s="257">
        <v>150</v>
      </c>
      <c r="E7" s="248"/>
      <c r="H7" s="79"/>
    </row>
    <row r="8" spans="3:28" ht="12.5" x14ac:dyDescent="0.25">
      <c r="C8" s="91" t="s">
        <v>67</v>
      </c>
      <c r="D8" s="92">
        <f>100%-D9</f>
        <v>1</v>
      </c>
      <c r="E8" s="249"/>
      <c r="H8" s="79"/>
    </row>
    <row r="9" spans="3:28" ht="12.5" x14ac:dyDescent="0.25">
      <c r="C9" s="91" t="s">
        <v>68</v>
      </c>
      <c r="D9" s="93"/>
      <c r="E9" s="250"/>
      <c r="H9" s="79"/>
    </row>
    <row r="10" spans="3:28" x14ac:dyDescent="0.35">
      <c r="C10" s="91" t="s">
        <v>69</v>
      </c>
      <c r="D10" s="94"/>
      <c r="E10" s="251"/>
    </row>
    <row r="11" spans="3:28" ht="10.5" x14ac:dyDescent="0.35">
      <c r="C11" s="95" t="s">
        <v>71</v>
      </c>
      <c r="D11" s="96"/>
      <c r="E11" s="252"/>
    </row>
    <row r="12" spans="3:28" x14ac:dyDescent="0.35">
      <c r="C12" s="91" t="s">
        <v>72</v>
      </c>
      <c r="D12" s="97"/>
      <c r="E12" s="252"/>
    </row>
    <row r="13" spans="3:28" x14ac:dyDescent="0.35">
      <c r="C13" s="98" t="s">
        <v>73</v>
      </c>
      <c r="D13" s="97"/>
      <c r="E13" s="252"/>
    </row>
    <row r="14" spans="3:28" x14ac:dyDescent="0.35">
      <c r="C14" s="91" t="s">
        <v>74</v>
      </c>
      <c r="D14" s="97"/>
      <c r="E14" s="252"/>
    </row>
    <row r="15" spans="3:28" x14ac:dyDescent="0.35">
      <c r="C15" s="91" t="s">
        <v>75</v>
      </c>
      <c r="D15" s="97"/>
      <c r="E15" s="252"/>
    </row>
    <row r="16" spans="3:28" ht="10.5" x14ac:dyDescent="0.35">
      <c r="C16" s="95" t="s">
        <v>76</v>
      </c>
      <c r="D16" s="96"/>
      <c r="E16" s="252"/>
    </row>
    <row r="17" spans="2:40" x14ac:dyDescent="0.35">
      <c r="C17" s="91" t="s">
        <v>77</v>
      </c>
      <c r="D17" s="97"/>
      <c r="E17" s="252"/>
    </row>
    <row r="18" spans="2:40" ht="20" x14ac:dyDescent="0.35">
      <c r="C18" s="246" t="s">
        <v>202</v>
      </c>
      <c r="D18" s="99"/>
      <c r="E18" s="252"/>
    </row>
    <row r="19" spans="2:40" x14ac:dyDescent="0.35">
      <c r="C19" s="100"/>
      <c r="AD19" s="87" t="s">
        <v>90</v>
      </c>
      <c r="AE19" s="87" t="s">
        <v>92</v>
      </c>
      <c r="AF19" s="87" t="s">
        <v>94</v>
      </c>
      <c r="AG19" s="87" t="s">
        <v>96</v>
      </c>
      <c r="AH19" s="87" t="s">
        <v>70</v>
      </c>
      <c r="AI19" s="87" t="s">
        <v>91</v>
      </c>
      <c r="AJ19" s="87" t="s">
        <v>93</v>
      </c>
      <c r="AK19" s="87" t="s">
        <v>95</v>
      </c>
      <c r="AL19" s="87" t="s">
        <v>97</v>
      </c>
      <c r="AM19" s="87" t="s">
        <v>98</v>
      </c>
    </row>
    <row r="20" spans="2:40" ht="45" customHeight="1" x14ac:dyDescent="0.35">
      <c r="B20" s="86"/>
      <c r="C20" s="232" t="s">
        <v>48</v>
      </c>
      <c r="D20" s="233" t="s">
        <v>20</v>
      </c>
      <c r="E20" s="233" t="s">
        <v>220</v>
      </c>
      <c r="F20" s="233" t="s">
        <v>23</v>
      </c>
      <c r="G20" s="233" t="s">
        <v>225</v>
      </c>
      <c r="H20" s="233" t="s">
        <v>203</v>
      </c>
      <c r="I20" s="233" t="s">
        <v>199</v>
      </c>
      <c r="J20" s="233" t="s">
        <v>201</v>
      </c>
      <c r="K20" s="233" t="s">
        <v>200</v>
      </c>
      <c r="L20" s="233" t="s">
        <v>79</v>
      </c>
      <c r="M20" s="233" t="s">
        <v>80</v>
      </c>
      <c r="N20" s="233" t="s">
        <v>81</v>
      </c>
      <c r="O20" s="233" t="s">
        <v>82</v>
      </c>
      <c r="P20" s="233" t="s">
        <v>204</v>
      </c>
      <c r="Q20" s="233" t="s">
        <v>205</v>
      </c>
      <c r="R20" s="233" t="s">
        <v>83</v>
      </c>
      <c r="S20" s="233" t="s">
        <v>84</v>
      </c>
      <c r="T20" s="233" t="s">
        <v>85</v>
      </c>
      <c r="U20" s="233" t="s">
        <v>86</v>
      </c>
      <c r="V20" s="233" t="s">
        <v>87</v>
      </c>
      <c r="W20" s="233" t="s">
        <v>88</v>
      </c>
      <c r="X20" s="234" t="s">
        <v>89</v>
      </c>
      <c r="Y20" s="86"/>
      <c r="AB20" s="101"/>
      <c r="AD20" s="87">
        <v>1</v>
      </c>
      <c r="AE20" s="87">
        <f t="shared" ref="AE20:AM20" si="0">AD20+1</f>
        <v>2</v>
      </c>
      <c r="AF20" s="87">
        <f t="shared" si="0"/>
        <v>3</v>
      </c>
      <c r="AG20" s="87">
        <f t="shared" si="0"/>
        <v>4</v>
      </c>
      <c r="AH20" s="87">
        <f t="shared" si="0"/>
        <v>5</v>
      </c>
      <c r="AI20" s="87">
        <f t="shared" si="0"/>
        <v>6</v>
      </c>
      <c r="AJ20" s="87">
        <f t="shared" si="0"/>
        <v>7</v>
      </c>
      <c r="AK20" s="87">
        <f t="shared" si="0"/>
        <v>8</v>
      </c>
      <c r="AL20" s="87">
        <f t="shared" si="0"/>
        <v>9</v>
      </c>
      <c r="AM20" s="87">
        <f t="shared" si="0"/>
        <v>10</v>
      </c>
      <c r="AN20" s="86" t="s">
        <v>89</v>
      </c>
    </row>
    <row r="21" spans="2:40" ht="12.65" customHeight="1" x14ac:dyDescent="0.35">
      <c r="B21" s="86"/>
      <c r="C21" s="102"/>
      <c r="D21" s="226"/>
      <c r="E21" s="226"/>
      <c r="F21" s="226"/>
      <c r="G21" s="226"/>
      <c r="H21" s="226"/>
      <c r="I21" s="226"/>
      <c r="J21" s="226"/>
      <c r="K21" s="253" t="str">
        <f>IFERROR(O21/J21,"")</f>
        <v/>
      </c>
      <c r="L21" s="226"/>
      <c r="M21" s="104" t="str">
        <f t="shared" ref="M21:M30" si="1">IF(L21&lt;&gt;"",-(VLOOKUP(L21,$Z$23:$AA$33,2,FALSE)-VLOOKUP(N21,$Z$23:$AA$33,2,FALSE)),"")</f>
        <v/>
      </c>
      <c r="N21" s="226"/>
      <c r="O21" s="226"/>
      <c r="P21" s="226"/>
      <c r="Q21" s="227" t="str">
        <f>IFERROR(O21/P21,"")</f>
        <v/>
      </c>
      <c r="R21" s="226"/>
      <c r="S21" s="226"/>
      <c r="T21" s="228">
        <f t="shared" ref="T21:T50" si="2">O21+S21</f>
        <v>0</v>
      </c>
      <c r="U21" s="104" t="str">
        <f>IF(R21&lt;&gt;0,(-(VLOOKUP(R21,$Z$23:$AA$53,2,FALSE)-VLOOKUP(N21,$Z$23:$AA$53,2,FALSE))),"")</f>
        <v/>
      </c>
      <c r="V21" s="229"/>
      <c r="W21" s="230">
        <f t="shared" ref="W21:W50" si="3">(O21+S21)*V21</f>
        <v>0</v>
      </c>
      <c r="X21" s="231" t="str" cm="1">
        <f t="array" ref="X21">INDEX($AN$21:$AN$50,MATCH(C21,$AC$21:$AC$50,0),0)</f>
        <v/>
      </c>
      <c r="Y21" s="86"/>
      <c r="AB21" s="101"/>
      <c r="AC21" s="87">
        <f t="shared" ref="AC21:AC50" si="4">C21</f>
        <v>0</v>
      </c>
      <c r="AD21" s="241">
        <f t="shared" ref="AD21:AM30" si="5">-SUMIFS($O$21:$O$50,$L$21:$L$50,AD$19,$C$21:$C$50,$AC21)-SUMIFS($S$21:$S$50,$R$21:$R$50,AD$19,$C$21:$C$50,$AC21)+SUMIFS($W$21:$W$50,$N$21:$N$50,AD$19,$C$21:$C$50,$AC21)</f>
        <v>0</v>
      </c>
      <c r="AE21" s="241">
        <f t="shared" si="5"/>
        <v>0</v>
      </c>
      <c r="AF21" s="241">
        <f t="shared" si="5"/>
        <v>0</v>
      </c>
      <c r="AG21" s="241">
        <f t="shared" si="5"/>
        <v>0</v>
      </c>
      <c r="AH21" s="241">
        <f t="shared" si="5"/>
        <v>0</v>
      </c>
      <c r="AI21" s="241">
        <f t="shared" si="5"/>
        <v>0</v>
      </c>
      <c r="AJ21" s="241">
        <f t="shared" si="5"/>
        <v>0</v>
      </c>
      <c r="AK21" s="241">
        <f t="shared" si="5"/>
        <v>0</v>
      </c>
      <c r="AL21" s="241">
        <f t="shared" si="5"/>
        <v>0</v>
      </c>
      <c r="AM21" s="241">
        <f t="shared" si="5"/>
        <v>0</v>
      </c>
      <c r="AN21" s="242" t="str">
        <f t="shared" ref="AN21:AN50" si="6">IFERROR(IRR(AD21:AM21),"")</f>
        <v/>
      </c>
    </row>
    <row r="22" spans="2:40" ht="12.65" customHeight="1" x14ac:dyDescent="0.35">
      <c r="B22" s="86"/>
      <c r="C22" s="102"/>
      <c r="D22" s="103"/>
      <c r="E22" s="103"/>
      <c r="F22" s="103"/>
      <c r="G22" s="103"/>
      <c r="H22" s="103"/>
      <c r="I22" s="103"/>
      <c r="J22" s="103"/>
      <c r="K22" s="254" t="str">
        <f t="shared" ref="K22:K50" si="7">IFERROR(O22/J22,"")</f>
        <v/>
      </c>
      <c r="L22" s="103"/>
      <c r="M22" s="104" t="str">
        <f t="shared" si="1"/>
        <v/>
      </c>
      <c r="N22" s="226"/>
      <c r="O22" s="103"/>
      <c r="P22" s="103"/>
      <c r="Q22" s="105" t="str">
        <f t="shared" ref="Q22:Q50" si="8">IFERROR(O22/P22,"")</f>
        <v/>
      </c>
      <c r="R22" s="226"/>
      <c r="S22" s="103"/>
      <c r="T22" s="106">
        <f t="shared" si="2"/>
        <v>0</v>
      </c>
      <c r="U22" s="107" t="str">
        <f>IF(R22&lt;&gt;0,(-(VLOOKUP(R22,$Z$23:$AA$53,2,FALSE)-VLOOKUP(N22,$Z$23:$AA$53,2,FALSE))),"")</f>
        <v/>
      </c>
      <c r="V22" s="108"/>
      <c r="W22" s="109">
        <f t="shared" si="3"/>
        <v>0</v>
      </c>
      <c r="X22" s="110" t="str" cm="1">
        <f t="array" ref="X22">INDEX($AN$21:$AN$50,MATCH(C22,$AC$21:$AC$50,0),0)</f>
        <v/>
      </c>
      <c r="Y22" s="86"/>
      <c r="AB22" s="101"/>
      <c r="AC22" s="87">
        <f t="shared" si="4"/>
        <v>0</v>
      </c>
      <c r="AD22" s="241">
        <f t="shared" si="5"/>
        <v>0</v>
      </c>
      <c r="AE22" s="241">
        <f t="shared" si="5"/>
        <v>0</v>
      </c>
      <c r="AF22" s="241">
        <f t="shared" si="5"/>
        <v>0</v>
      </c>
      <c r="AG22" s="241">
        <f t="shared" si="5"/>
        <v>0</v>
      </c>
      <c r="AH22" s="241">
        <f t="shared" si="5"/>
        <v>0</v>
      </c>
      <c r="AI22" s="241">
        <f t="shared" si="5"/>
        <v>0</v>
      </c>
      <c r="AJ22" s="241">
        <f t="shared" si="5"/>
        <v>0</v>
      </c>
      <c r="AK22" s="241">
        <f t="shared" si="5"/>
        <v>0</v>
      </c>
      <c r="AL22" s="241">
        <f t="shared" si="5"/>
        <v>0</v>
      </c>
      <c r="AM22" s="241">
        <f t="shared" si="5"/>
        <v>0</v>
      </c>
      <c r="AN22" s="242" t="str">
        <f t="shared" si="6"/>
        <v/>
      </c>
    </row>
    <row r="23" spans="2:40" ht="12.65" customHeight="1" x14ac:dyDescent="0.35">
      <c r="B23" s="86"/>
      <c r="C23" s="102"/>
      <c r="D23" s="103"/>
      <c r="E23" s="103"/>
      <c r="F23" s="103"/>
      <c r="G23" s="103"/>
      <c r="H23" s="103"/>
      <c r="I23" s="103"/>
      <c r="J23" s="103"/>
      <c r="K23" s="254" t="str">
        <f t="shared" si="7"/>
        <v/>
      </c>
      <c r="L23" s="103"/>
      <c r="M23" s="104" t="str">
        <f t="shared" si="1"/>
        <v/>
      </c>
      <c r="N23" s="103"/>
      <c r="O23" s="103"/>
      <c r="P23" s="103"/>
      <c r="Q23" s="105" t="str">
        <f t="shared" si="8"/>
        <v/>
      </c>
      <c r="R23" s="103"/>
      <c r="S23" s="103"/>
      <c r="T23" s="106">
        <f t="shared" si="2"/>
        <v>0</v>
      </c>
      <c r="U23" s="107" t="str">
        <f t="shared" ref="U23:U50" si="9">IF(R23&lt;&gt;0,((VLOOKUP(R23,$Z$23:$AA$53,2,FALSE)-VLOOKUP(N23,$Z$23:$AA$53,2,FALSE))),"")</f>
        <v/>
      </c>
      <c r="V23" s="108"/>
      <c r="W23" s="109">
        <f t="shared" si="3"/>
        <v>0</v>
      </c>
      <c r="X23" s="110" t="str" cm="1">
        <f t="array" ref="X23">INDEX($AN$21:$AN$50,MATCH(C23,$AC$21:$AC$50,0),0)</f>
        <v/>
      </c>
      <c r="Y23" s="86"/>
      <c r="AB23" s="101"/>
      <c r="AC23" s="87">
        <f t="shared" si="4"/>
        <v>0</v>
      </c>
      <c r="AD23" s="241">
        <f t="shared" si="5"/>
        <v>0</v>
      </c>
      <c r="AE23" s="241">
        <f t="shared" si="5"/>
        <v>0</v>
      </c>
      <c r="AF23" s="241">
        <f t="shared" si="5"/>
        <v>0</v>
      </c>
      <c r="AG23" s="241">
        <f t="shared" si="5"/>
        <v>0</v>
      </c>
      <c r="AH23" s="241">
        <f t="shared" si="5"/>
        <v>0</v>
      </c>
      <c r="AI23" s="241">
        <f t="shared" si="5"/>
        <v>0</v>
      </c>
      <c r="AJ23" s="241">
        <f t="shared" si="5"/>
        <v>0</v>
      </c>
      <c r="AK23" s="241">
        <f t="shared" si="5"/>
        <v>0</v>
      </c>
      <c r="AL23" s="241">
        <f t="shared" si="5"/>
        <v>0</v>
      </c>
      <c r="AM23" s="241">
        <f t="shared" si="5"/>
        <v>0</v>
      </c>
      <c r="AN23" s="242" t="str">
        <f t="shared" si="6"/>
        <v/>
      </c>
    </row>
    <row r="24" spans="2:40" ht="12.65" customHeight="1" x14ac:dyDescent="0.35">
      <c r="B24" s="86"/>
      <c r="C24" s="102"/>
      <c r="D24" s="103"/>
      <c r="E24" s="103"/>
      <c r="F24" s="103"/>
      <c r="G24" s="103"/>
      <c r="H24" s="103"/>
      <c r="I24" s="103"/>
      <c r="J24" s="103"/>
      <c r="K24" s="254" t="str">
        <f t="shared" si="7"/>
        <v/>
      </c>
      <c r="L24" s="103"/>
      <c r="M24" s="104" t="str">
        <f t="shared" si="1"/>
        <v/>
      </c>
      <c r="N24" s="103"/>
      <c r="O24" s="103"/>
      <c r="P24" s="103"/>
      <c r="Q24" s="105" t="str">
        <f t="shared" si="8"/>
        <v/>
      </c>
      <c r="R24" s="103"/>
      <c r="S24" s="103"/>
      <c r="T24" s="106">
        <f t="shared" si="2"/>
        <v>0</v>
      </c>
      <c r="U24" s="107" t="str">
        <f t="shared" si="9"/>
        <v/>
      </c>
      <c r="V24" s="108"/>
      <c r="W24" s="109">
        <f t="shared" si="3"/>
        <v>0</v>
      </c>
      <c r="X24" s="110" t="str" cm="1">
        <f t="array" ref="X24">INDEX($AN$21:$AN$50,MATCH(C24,$AC$21:$AC$50,0),0)</f>
        <v/>
      </c>
      <c r="Y24" s="86"/>
      <c r="Z24" s="87" t="s">
        <v>90</v>
      </c>
      <c r="AA24" s="87">
        <v>1</v>
      </c>
      <c r="AB24" s="101"/>
      <c r="AC24" s="87">
        <f t="shared" si="4"/>
        <v>0</v>
      </c>
      <c r="AD24" s="241">
        <f t="shared" si="5"/>
        <v>0</v>
      </c>
      <c r="AE24" s="241">
        <f t="shared" si="5"/>
        <v>0</v>
      </c>
      <c r="AF24" s="241">
        <f t="shared" si="5"/>
        <v>0</v>
      </c>
      <c r="AG24" s="241">
        <f t="shared" si="5"/>
        <v>0</v>
      </c>
      <c r="AH24" s="241">
        <f t="shared" si="5"/>
        <v>0</v>
      </c>
      <c r="AI24" s="241">
        <f t="shared" si="5"/>
        <v>0</v>
      </c>
      <c r="AJ24" s="241">
        <f t="shared" si="5"/>
        <v>0</v>
      </c>
      <c r="AK24" s="241">
        <f t="shared" si="5"/>
        <v>0</v>
      </c>
      <c r="AL24" s="241">
        <f t="shared" si="5"/>
        <v>0</v>
      </c>
      <c r="AM24" s="241">
        <f t="shared" si="5"/>
        <v>0</v>
      </c>
      <c r="AN24" s="242" t="str">
        <f t="shared" si="6"/>
        <v/>
      </c>
    </row>
    <row r="25" spans="2:40" ht="12.65" customHeight="1" x14ac:dyDescent="0.35">
      <c r="B25" s="86"/>
      <c r="C25" s="102"/>
      <c r="D25" s="103"/>
      <c r="E25" s="103"/>
      <c r="F25" s="103"/>
      <c r="G25" s="103"/>
      <c r="H25" s="103"/>
      <c r="I25" s="103"/>
      <c r="J25" s="103"/>
      <c r="K25" s="254" t="str">
        <f t="shared" si="7"/>
        <v/>
      </c>
      <c r="L25" s="103"/>
      <c r="M25" s="104" t="str">
        <f t="shared" si="1"/>
        <v/>
      </c>
      <c r="N25" s="103"/>
      <c r="O25" s="103"/>
      <c r="P25" s="103"/>
      <c r="Q25" s="105" t="str">
        <f t="shared" si="8"/>
        <v/>
      </c>
      <c r="R25" s="103"/>
      <c r="S25" s="103"/>
      <c r="T25" s="106">
        <f t="shared" si="2"/>
        <v>0</v>
      </c>
      <c r="U25" s="107" t="str">
        <f t="shared" si="9"/>
        <v/>
      </c>
      <c r="V25" s="108"/>
      <c r="W25" s="109">
        <f t="shared" si="3"/>
        <v>0</v>
      </c>
      <c r="X25" s="110" t="str" cm="1">
        <f t="array" ref="X25">INDEX($AN$21:$AN$50,MATCH(C25,$AC$21:$AC$50,0),0)</f>
        <v/>
      </c>
      <c r="Y25" s="86"/>
      <c r="Z25" s="87" t="s">
        <v>92</v>
      </c>
      <c r="AA25" s="87">
        <f t="shared" ref="AA25:AA30" si="10">AA24+1</f>
        <v>2</v>
      </c>
      <c r="AB25" s="101"/>
      <c r="AC25" s="87">
        <f t="shared" si="4"/>
        <v>0</v>
      </c>
      <c r="AD25" s="241">
        <f t="shared" si="5"/>
        <v>0</v>
      </c>
      <c r="AE25" s="241">
        <f t="shared" si="5"/>
        <v>0</v>
      </c>
      <c r="AF25" s="241">
        <f t="shared" si="5"/>
        <v>0</v>
      </c>
      <c r="AG25" s="241">
        <f t="shared" si="5"/>
        <v>0</v>
      </c>
      <c r="AH25" s="241">
        <f t="shared" si="5"/>
        <v>0</v>
      </c>
      <c r="AI25" s="241">
        <f t="shared" si="5"/>
        <v>0</v>
      </c>
      <c r="AJ25" s="241">
        <f t="shared" si="5"/>
        <v>0</v>
      </c>
      <c r="AK25" s="241">
        <f t="shared" si="5"/>
        <v>0</v>
      </c>
      <c r="AL25" s="241">
        <f t="shared" si="5"/>
        <v>0</v>
      </c>
      <c r="AM25" s="241">
        <f t="shared" si="5"/>
        <v>0</v>
      </c>
      <c r="AN25" s="242" t="str">
        <f t="shared" si="6"/>
        <v/>
      </c>
    </row>
    <row r="26" spans="2:40" ht="12.65" customHeight="1" x14ac:dyDescent="0.35">
      <c r="B26" s="86"/>
      <c r="C26" s="102"/>
      <c r="D26" s="103"/>
      <c r="E26" s="103"/>
      <c r="F26" s="103"/>
      <c r="G26" s="103"/>
      <c r="H26" s="103"/>
      <c r="I26" s="103"/>
      <c r="J26" s="103"/>
      <c r="K26" s="254" t="str">
        <f t="shared" si="7"/>
        <v/>
      </c>
      <c r="L26" s="103"/>
      <c r="M26" s="104" t="str">
        <f t="shared" si="1"/>
        <v/>
      </c>
      <c r="N26" s="103"/>
      <c r="O26" s="103"/>
      <c r="P26" s="103"/>
      <c r="Q26" s="105" t="str">
        <f t="shared" si="8"/>
        <v/>
      </c>
      <c r="R26" s="103"/>
      <c r="S26" s="103"/>
      <c r="T26" s="106">
        <f t="shared" si="2"/>
        <v>0</v>
      </c>
      <c r="U26" s="107" t="str">
        <f t="shared" si="9"/>
        <v/>
      </c>
      <c r="V26" s="108"/>
      <c r="W26" s="109">
        <f t="shared" si="3"/>
        <v>0</v>
      </c>
      <c r="X26" s="110" t="str" cm="1">
        <f t="array" ref="X26">INDEX($AN$21:$AN$50,MATCH(C26,$AC$21:$AC$50,0),0)</f>
        <v/>
      </c>
      <c r="Y26" s="86"/>
      <c r="Z26" s="87" t="s">
        <v>94</v>
      </c>
      <c r="AA26" s="87">
        <f t="shared" si="10"/>
        <v>3</v>
      </c>
      <c r="AB26" s="101"/>
      <c r="AC26" s="87">
        <f t="shared" si="4"/>
        <v>0</v>
      </c>
      <c r="AD26" s="241">
        <f t="shared" si="5"/>
        <v>0</v>
      </c>
      <c r="AE26" s="241">
        <f t="shared" si="5"/>
        <v>0</v>
      </c>
      <c r="AF26" s="241">
        <f t="shared" si="5"/>
        <v>0</v>
      </c>
      <c r="AG26" s="241">
        <f t="shared" si="5"/>
        <v>0</v>
      </c>
      <c r="AH26" s="241">
        <f t="shared" si="5"/>
        <v>0</v>
      </c>
      <c r="AI26" s="241">
        <f t="shared" si="5"/>
        <v>0</v>
      </c>
      <c r="AJ26" s="241">
        <f t="shared" si="5"/>
        <v>0</v>
      </c>
      <c r="AK26" s="241">
        <f t="shared" si="5"/>
        <v>0</v>
      </c>
      <c r="AL26" s="241">
        <f t="shared" si="5"/>
        <v>0</v>
      </c>
      <c r="AM26" s="241">
        <f t="shared" si="5"/>
        <v>0</v>
      </c>
      <c r="AN26" s="242" t="str">
        <f t="shared" si="6"/>
        <v/>
      </c>
    </row>
    <row r="27" spans="2:40" ht="12.65" customHeight="1" x14ac:dyDescent="0.35">
      <c r="B27" s="86"/>
      <c r="C27" s="102"/>
      <c r="D27" s="103"/>
      <c r="E27" s="103"/>
      <c r="F27" s="103"/>
      <c r="G27" s="103"/>
      <c r="H27" s="103"/>
      <c r="I27" s="103"/>
      <c r="J27" s="103"/>
      <c r="K27" s="254" t="str">
        <f t="shared" si="7"/>
        <v/>
      </c>
      <c r="L27" s="103"/>
      <c r="M27" s="104" t="str">
        <f t="shared" si="1"/>
        <v/>
      </c>
      <c r="N27" s="103"/>
      <c r="O27" s="103"/>
      <c r="P27" s="103"/>
      <c r="Q27" s="105" t="str">
        <f t="shared" si="8"/>
        <v/>
      </c>
      <c r="R27" s="103"/>
      <c r="S27" s="103"/>
      <c r="T27" s="106">
        <f t="shared" si="2"/>
        <v>0</v>
      </c>
      <c r="U27" s="107" t="str">
        <f t="shared" si="9"/>
        <v/>
      </c>
      <c r="V27" s="108"/>
      <c r="W27" s="109">
        <f t="shared" si="3"/>
        <v>0</v>
      </c>
      <c r="X27" s="110" t="str" cm="1">
        <f t="array" ref="X27">INDEX($AN$21:$AN$50,MATCH(C27,$AC$21:$AC$50,0),0)</f>
        <v/>
      </c>
      <c r="Y27" s="86"/>
      <c r="Z27" s="87" t="s">
        <v>96</v>
      </c>
      <c r="AA27" s="87">
        <f t="shared" si="10"/>
        <v>4</v>
      </c>
      <c r="AB27" s="101"/>
      <c r="AC27" s="87">
        <f t="shared" si="4"/>
        <v>0</v>
      </c>
      <c r="AD27" s="241">
        <f t="shared" si="5"/>
        <v>0</v>
      </c>
      <c r="AE27" s="241">
        <f t="shared" si="5"/>
        <v>0</v>
      </c>
      <c r="AF27" s="241">
        <f t="shared" si="5"/>
        <v>0</v>
      </c>
      <c r="AG27" s="241">
        <f t="shared" si="5"/>
        <v>0</v>
      </c>
      <c r="AH27" s="241">
        <f t="shared" si="5"/>
        <v>0</v>
      </c>
      <c r="AI27" s="241">
        <f t="shared" si="5"/>
        <v>0</v>
      </c>
      <c r="AJ27" s="241">
        <f t="shared" si="5"/>
        <v>0</v>
      </c>
      <c r="AK27" s="241">
        <f t="shared" si="5"/>
        <v>0</v>
      </c>
      <c r="AL27" s="241">
        <f t="shared" si="5"/>
        <v>0</v>
      </c>
      <c r="AM27" s="241">
        <f t="shared" si="5"/>
        <v>0</v>
      </c>
      <c r="AN27" s="242" t="str">
        <f t="shared" si="6"/>
        <v/>
      </c>
    </row>
    <row r="28" spans="2:40" ht="12.65" customHeight="1" x14ac:dyDescent="0.35">
      <c r="B28" s="86"/>
      <c r="C28" s="102"/>
      <c r="D28" s="103"/>
      <c r="E28" s="103"/>
      <c r="F28" s="103"/>
      <c r="G28" s="103"/>
      <c r="H28" s="103"/>
      <c r="I28" s="103"/>
      <c r="J28" s="103"/>
      <c r="K28" s="254" t="str">
        <f t="shared" si="7"/>
        <v/>
      </c>
      <c r="L28" s="103"/>
      <c r="M28" s="104" t="str">
        <f t="shared" si="1"/>
        <v/>
      </c>
      <c r="N28" s="103"/>
      <c r="O28" s="103"/>
      <c r="P28" s="103"/>
      <c r="Q28" s="105" t="str">
        <f t="shared" si="8"/>
        <v/>
      </c>
      <c r="R28" s="103"/>
      <c r="S28" s="103"/>
      <c r="T28" s="106">
        <f t="shared" si="2"/>
        <v>0</v>
      </c>
      <c r="U28" s="107" t="str">
        <f t="shared" si="9"/>
        <v/>
      </c>
      <c r="V28" s="108"/>
      <c r="W28" s="109">
        <f t="shared" si="3"/>
        <v>0</v>
      </c>
      <c r="X28" s="110" t="str" cm="1">
        <f t="array" ref="X28">INDEX($AN$21:$AN$50,MATCH(C28,$AC$21:$AC$50,0),0)</f>
        <v/>
      </c>
      <c r="Y28" s="86"/>
      <c r="Z28" s="87" t="s">
        <v>70</v>
      </c>
      <c r="AA28" s="87">
        <f t="shared" si="10"/>
        <v>5</v>
      </c>
      <c r="AB28" s="101"/>
      <c r="AC28" s="87">
        <f t="shared" si="4"/>
        <v>0</v>
      </c>
      <c r="AD28" s="241">
        <f t="shared" si="5"/>
        <v>0</v>
      </c>
      <c r="AE28" s="241">
        <f t="shared" si="5"/>
        <v>0</v>
      </c>
      <c r="AF28" s="241">
        <f t="shared" si="5"/>
        <v>0</v>
      </c>
      <c r="AG28" s="241">
        <f t="shared" si="5"/>
        <v>0</v>
      </c>
      <c r="AH28" s="241">
        <f t="shared" si="5"/>
        <v>0</v>
      </c>
      <c r="AI28" s="241">
        <f t="shared" si="5"/>
        <v>0</v>
      </c>
      <c r="AJ28" s="241">
        <f t="shared" si="5"/>
        <v>0</v>
      </c>
      <c r="AK28" s="241">
        <f t="shared" si="5"/>
        <v>0</v>
      </c>
      <c r="AL28" s="241">
        <f t="shared" si="5"/>
        <v>0</v>
      </c>
      <c r="AM28" s="241">
        <f t="shared" si="5"/>
        <v>0</v>
      </c>
      <c r="AN28" s="242" t="str">
        <f t="shared" si="6"/>
        <v/>
      </c>
    </row>
    <row r="29" spans="2:40" ht="12.65" customHeight="1" x14ac:dyDescent="0.35">
      <c r="B29" s="86"/>
      <c r="C29" s="102"/>
      <c r="D29" s="103"/>
      <c r="E29" s="103"/>
      <c r="F29" s="103"/>
      <c r="G29" s="103"/>
      <c r="H29" s="103"/>
      <c r="I29" s="103"/>
      <c r="J29" s="103"/>
      <c r="K29" s="254" t="str">
        <f t="shared" si="7"/>
        <v/>
      </c>
      <c r="L29" s="103"/>
      <c r="M29" s="104" t="str">
        <f t="shared" si="1"/>
        <v/>
      </c>
      <c r="N29" s="103"/>
      <c r="O29" s="103"/>
      <c r="P29" s="103"/>
      <c r="Q29" s="105" t="str">
        <f t="shared" si="8"/>
        <v/>
      </c>
      <c r="R29" s="103"/>
      <c r="S29" s="103"/>
      <c r="T29" s="106">
        <f t="shared" si="2"/>
        <v>0</v>
      </c>
      <c r="U29" s="107" t="str">
        <f t="shared" si="9"/>
        <v/>
      </c>
      <c r="V29" s="108"/>
      <c r="W29" s="109">
        <f t="shared" si="3"/>
        <v>0</v>
      </c>
      <c r="X29" s="110" t="str" cm="1">
        <f t="array" ref="X29">INDEX($AN$21:$AN$50,MATCH(C29,$AC$21:$AC$50,0),0)</f>
        <v/>
      </c>
      <c r="Y29" s="86"/>
      <c r="Z29" s="87" t="s">
        <v>91</v>
      </c>
      <c r="AA29" s="87">
        <f t="shared" si="10"/>
        <v>6</v>
      </c>
      <c r="AB29" s="101"/>
      <c r="AC29" s="87">
        <f t="shared" si="4"/>
        <v>0</v>
      </c>
      <c r="AD29" s="241">
        <f t="shared" si="5"/>
        <v>0</v>
      </c>
      <c r="AE29" s="241">
        <f t="shared" si="5"/>
        <v>0</v>
      </c>
      <c r="AF29" s="241">
        <f t="shared" si="5"/>
        <v>0</v>
      </c>
      <c r="AG29" s="241">
        <f t="shared" si="5"/>
        <v>0</v>
      </c>
      <c r="AH29" s="241">
        <f t="shared" si="5"/>
        <v>0</v>
      </c>
      <c r="AI29" s="241">
        <f t="shared" si="5"/>
        <v>0</v>
      </c>
      <c r="AJ29" s="241">
        <f t="shared" si="5"/>
        <v>0</v>
      </c>
      <c r="AK29" s="241">
        <f t="shared" si="5"/>
        <v>0</v>
      </c>
      <c r="AL29" s="241">
        <f t="shared" si="5"/>
        <v>0</v>
      </c>
      <c r="AM29" s="241">
        <f t="shared" si="5"/>
        <v>0</v>
      </c>
      <c r="AN29" s="242" t="str">
        <f t="shared" si="6"/>
        <v/>
      </c>
    </row>
    <row r="30" spans="2:40" ht="12.65" customHeight="1" x14ac:dyDescent="0.35">
      <c r="B30" s="86"/>
      <c r="C30" s="111"/>
      <c r="D30" s="103"/>
      <c r="E30" s="103"/>
      <c r="F30" s="103"/>
      <c r="G30" s="103"/>
      <c r="H30" s="103"/>
      <c r="I30" s="103"/>
      <c r="J30" s="103"/>
      <c r="K30" s="254" t="str">
        <f t="shared" si="7"/>
        <v/>
      </c>
      <c r="L30" s="103"/>
      <c r="M30" s="104" t="str">
        <f t="shared" si="1"/>
        <v/>
      </c>
      <c r="N30" s="103"/>
      <c r="O30" s="103"/>
      <c r="P30" s="103"/>
      <c r="Q30" s="105" t="str">
        <f t="shared" si="8"/>
        <v/>
      </c>
      <c r="R30" s="103"/>
      <c r="S30" s="103"/>
      <c r="T30" s="106">
        <f t="shared" si="2"/>
        <v>0</v>
      </c>
      <c r="U30" s="107" t="str">
        <f t="shared" si="9"/>
        <v/>
      </c>
      <c r="V30" s="108"/>
      <c r="W30" s="109">
        <f t="shared" si="3"/>
        <v>0</v>
      </c>
      <c r="X30" s="110" t="str" cm="1">
        <f t="array" ref="X30">INDEX($AN$21:$AN$50,MATCH(C30,$AC$21:$AC$50,0),0)</f>
        <v/>
      </c>
      <c r="Y30" s="86"/>
      <c r="Z30" s="87" t="s">
        <v>93</v>
      </c>
      <c r="AA30" s="87">
        <f t="shared" si="10"/>
        <v>7</v>
      </c>
      <c r="AB30" s="101"/>
      <c r="AC30" s="87">
        <f t="shared" si="4"/>
        <v>0</v>
      </c>
      <c r="AD30" s="241">
        <f t="shared" si="5"/>
        <v>0</v>
      </c>
      <c r="AE30" s="241">
        <f t="shared" si="5"/>
        <v>0</v>
      </c>
      <c r="AF30" s="241">
        <f t="shared" si="5"/>
        <v>0</v>
      </c>
      <c r="AG30" s="241">
        <f t="shared" si="5"/>
        <v>0</v>
      </c>
      <c r="AH30" s="241">
        <f t="shared" si="5"/>
        <v>0</v>
      </c>
      <c r="AI30" s="241">
        <f t="shared" si="5"/>
        <v>0</v>
      </c>
      <c r="AJ30" s="241">
        <f t="shared" si="5"/>
        <v>0</v>
      </c>
      <c r="AK30" s="241">
        <f t="shared" si="5"/>
        <v>0</v>
      </c>
      <c r="AL30" s="241">
        <f t="shared" si="5"/>
        <v>0</v>
      </c>
      <c r="AM30" s="241">
        <f t="shared" si="5"/>
        <v>0</v>
      </c>
      <c r="AN30" s="242" t="str">
        <f t="shared" si="6"/>
        <v/>
      </c>
    </row>
    <row r="31" spans="2:40" ht="12.65" customHeight="1" outlineLevel="1" x14ac:dyDescent="0.35">
      <c r="B31" s="86"/>
      <c r="C31" s="111"/>
      <c r="D31" s="103"/>
      <c r="E31" s="103"/>
      <c r="F31" s="103"/>
      <c r="G31" s="103"/>
      <c r="H31" s="103"/>
      <c r="I31" s="103"/>
      <c r="J31" s="103"/>
      <c r="K31" s="254" t="str">
        <f t="shared" si="7"/>
        <v/>
      </c>
      <c r="L31" s="103"/>
      <c r="M31" s="112"/>
      <c r="N31" s="103"/>
      <c r="O31" s="103"/>
      <c r="P31" s="103"/>
      <c r="Q31" s="105" t="str">
        <f t="shared" si="8"/>
        <v/>
      </c>
      <c r="R31" s="103"/>
      <c r="S31" s="103"/>
      <c r="T31" s="106">
        <f t="shared" si="2"/>
        <v>0</v>
      </c>
      <c r="U31" s="107" t="str">
        <f t="shared" si="9"/>
        <v/>
      </c>
      <c r="V31" s="113"/>
      <c r="W31" s="109">
        <f t="shared" si="3"/>
        <v>0</v>
      </c>
      <c r="X31" s="110" t="str" cm="1">
        <f t="array" ref="X31">INDEX($AN$21:$AN$50,MATCH(C31,$AC$21:$AC$50,0),0)</f>
        <v/>
      </c>
      <c r="Y31" s="86"/>
      <c r="Z31" s="87" t="s">
        <v>95</v>
      </c>
      <c r="AA31" s="87">
        <f>AA30+1</f>
        <v>8</v>
      </c>
      <c r="AB31" s="101"/>
      <c r="AC31" s="87">
        <f t="shared" si="4"/>
        <v>0</v>
      </c>
      <c r="AD31" s="241">
        <f t="shared" ref="AD31:AM40" si="11">-SUMIFS($O$21:$O$50,$L$21:$L$50,AD$19,$C$21:$C$50,$AC31)-SUMIFS($S$21:$S$50,$R$21:$R$50,AD$19,$C$21:$C$50,$AC31)+SUMIFS($W$21:$W$50,$N$21:$N$50,AD$19,$C$21:$C$50,$AC31)</f>
        <v>0</v>
      </c>
      <c r="AE31" s="241">
        <f t="shared" si="11"/>
        <v>0</v>
      </c>
      <c r="AF31" s="241">
        <f t="shared" si="11"/>
        <v>0</v>
      </c>
      <c r="AG31" s="241">
        <f t="shared" si="11"/>
        <v>0</v>
      </c>
      <c r="AH31" s="241">
        <f t="shared" si="11"/>
        <v>0</v>
      </c>
      <c r="AI31" s="241">
        <f t="shared" si="11"/>
        <v>0</v>
      </c>
      <c r="AJ31" s="241">
        <f t="shared" si="11"/>
        <v>0</v>
      </c>
      <c r="AK31" s="241">
        <f t="shared" si="11"/>
        <v>0</v>
      </c>
      <c r="AL31" s="241">
        <f t="shared" si="11"/>
        <v>0</v>
      </c>
      <c r="AM31" s="241">
        <f t="shared" si="11"/>
        <v>0</v>
      </c>
      <c r="AN31" s="242" t="str">
        <f t="shared" si="6"/>
        <v/>
      </c>
    </row>
    <row r="32" spans="2:40" ht="12.65" customHeight="1" outlineLevel="1" x14ac:dyDescent="0.35">
      <c r="B32" s="86"/>
      <c r="C32" s="111"/>
      <c r="D32" s="103"/>
      <c r="E32" s="103"/>
      <c r="F32" s="103"/>
      <c r="G32" s="103"/>
      <c r="H32" s="103"/>
      <c r="I32" s="103"/>
      <c r="J32" s="103"/>
      <c r="K32" s="254" t="str">
        <f t="shared" si="7"/>
        <v/>
      </c>
      <c r="L32" s="103"/>
      <c r="M32" s="112"/>
      <c r="N32" s="103"/>
      <c r="O32" s="103"/>
      <c r="P32" s="103"/>
      <c r="Q32" s="105" t="str">
        <f t="shared" si="8"/>
        <v/>
      </c>
      <c r="R32" s="103"/>
      <c r="S32" s="103"/>
      <c r="T32" s="106">
        <f t="shared" si="2"/>
        <v>0</v>
      </c>
      <c r="U32" s="107" t="str">
        <f t="shared" si="9"/>
        <v/>
      </c>
      <c r="V32" s="113"/>
      <c r="W32" s="109">
        <f t="shared" si="3"/>
        <v>0</v>
      </c>
      <c r="X32" s="110" t="str" cm="1">
        <f t="array" ref="X32">INDEX($AN$21:$AN$50,MATCH(C32,$AC$21:$AC$50,0),0)</f>
        <v/>
      </c>
      <c r="Y32" s="86"/>
      <c r="Z32" s="87" t="s">
        <v>97</v>
      </c>
      <c r="AA32" s="87">
        <f t="shared" ref="AA32:AA33" si="12">AA31+1</f>
        <v>9</v>
      </c>
      <c r="AB32" s="101"/>
      <c r="AC32" s="87">
        <f t="shared" si="4"/>
        <v>0</v>
      </c>
      <c r="AD32" s="241">
        <f t="shared" si="11"/>
        <v>0</v>
      </c>
      <c r="AE32" s="241">
        <f t="shared" si="11"/>
        <v>0</v>
      </c>
      <c r="AF32" s="241">
        <f t="shared" si="11"/>
        <v>0</v>
      </c>
      <c r="AG32" s="241">
        <f t="shared" si="11"/>
        <v>0</v>
      </c>
      <c r="AH32" s="241">
        <f t="shared" si="11"/>
        <v>0</v>
      </c>
      <c r="AI32" s="241">
        <f t="shared" si="11"/>
        <v>0</v>
      </c>
      <c r="AJ32" s="241">
        <f t="shared" si="11"/>
        <v>0</v>
      </c>
      <c r="AK32" s="241">
        <f t="shared" si="11"/>
        <v>0</v>
      </c>
      <c r="AL32" s="241">
        <f t="shared" si="11"/>
        <v>0</v>
      </c>
      <c r="AM32" s="241">
        <f t="shared" si="11"/>
        <v>0</v>
      </c>
      <c r="AN32" s="242" t="str">
        <f t="shared" si="6"/>
        <v/>
      </c>
    </row>
    <row r="33" spans="2:40" ht="12.65" customHeight="1" outlineLevel="1" x14ac:dyDescent="0.35">
      <c r="B33" s="86"/>
      <c r="C33" s="111"/>
      <c r="D33" s="103"/>
      <c r="E33" s="103"/>
      <c r="F33" s="103"/>
      <c r="G33" s="103"/>
      <c r="H33" s="103"/>
      <c r="I33" s="103"/>
      <c r="J33" s="103"/>
      <c r="K33" s="254" t="str">
        <f t="shared" si="7"/>
        <v/>
      </c>
      <c r="L33" s="103"/>
      <c r="M33" s="112"/>
      <c r="N33" s="103"/>
      <c r="O33" s="103"/>
      <c r="P33" s="103"/>
      <c r="Q33" s="105" t="str">
        <f t="shared" si="8"/>
        <v/>
      </c>
      <c r="R33" s="103"/>
      <c r="S33" s="103"/>
      <c r="T33" s="106">
        <f t="shared" si="2"/>
        <v>0</v>
      </c>
      <c r="U33" s="107" t="str">
        <f t="shared" si="9"/>
        <v/>
      </c>
      <c r="V33" s="113"/>
      <c r="W33" s="109">
        <f t="shared" si="3"/>
        <v>0</v>
      </c>
      <c r="X33" s="110" t="str" cm="1">
        <f t="array" ref="X33">INDEX($AN$21:$AN$50,MATCH(C33,$AC$21:$AC$50,0),0)</f>
        <v/>
      </c>
      <c r="Y33" s="86"/>
      <c r="Z33" s="87" t="s">
        <v>98</v>
      </c>
      <c r="AA33" s="87">
        <f t="shared" si="12"/>
        <v>10</v>
      </c>
      <c r="AB33" s="101"/>
      <c r="AC33" s="87">
        <f t="shared" si="4"/>
        <v>0</v>
      </c>
      <c r="AD33" s="241">
        <f t="shared" si="11"/>
        <v>0</v>
      </c>
      <c r="AE33" s="241">
        <f t="shared" si="11"/>
        <v>0</v>
      </c>
      <c r="AF33" s="241">
        <f t="shared" si="11"/>
        <v>0</v>
      </c>
      <c r="AG33" s="241">
        <f t="shared" si="11"/>
        <v>0</v>
      </c>
      <c r="AH33" s="241">
        <f t="shared" si="11"/>
        <v>0</v>
      </c>
      <c r="AI33" s="241">
        <f t="shared" si="11"/>
        <v>0</v>
      </c>
      <c r="AJ33" s="241">
        <f t="shared" si="11"/>
        <v>0</v>
      </c>
      <c r="AK33" s="241">
        <f t="shared" si="11"/>
        <v>0</v>
      </c>
      <c r="AL33" s="241">
        <f t="shared" si="11"/>
        <v>0</v>
      </c>
      <c r="AM33" s="241">
        <f t="shared" si="11"/>
        <v>0</v>
      </c>
      <c r="AN33" s="242" t="str">
        <f t="shared" si="6"/>
        <v/>
      </c>
    </row>
    <row r="34" spans="2:40" ht="12.65" customHeight="1" outlineLevel="1" x14ac:dyDescent="0.35">
      <c r="B34" s="86"/>
      <c r="C34" s="111"/>
      <c r="D34" s="103"/>
      <c r="E34" s="103"/>
      <c r="F34" s="103"/>
      <c r="G34" s="103"/>
      <c r="H34" s="103"/>
      <c r="I34" s="103"/>
      <c r="J34" s="103"/>
      <c r="K34" s="254" t="str">
        <f t="shared" si="7"/>
        <v/>
      </c>
      <c r="L34" s="103"/>
      <c r="M34" s="112"/>
      <c r="N34" s="103"/>
      <c r="O34" s="103"/>
      <c r="P34" s="103"/>
      <c r="Q34" s="105" t="str">
        <f t="shared" si="8"/>
        <v/>
      </c>
      <c r="R34" s="103"/>
      <c r="S34" s="103"/>
      <c r="T34" s="106">
        <f t="shared" si="2"/>
        <v>0</v>
      </c>
      <c r="U34" s="107" t="str">
        <f t="shared" si="9"/>
        <v/>
      </c>
      <c r="V34" s="113"/>
      <c r="W34" s="109">
        <f t="shared" si="3"/>
        <v>0</v>
      </c>
      <c r="X34" s="110" t="str" cm="1">
        <f t="array" ref="X34">INDEX($AN$21:$AN$50,MATCH(C34,$AC$21:$AC$50,0),0)</f>
        <v/>
      </c>
      <c r="Y34" s="86"/>
      <c r="AB34" s="101"/>
      <c r="AC34" s="87">
        <f t="shared" si="4"/>
        <v>0</v>
      </c>
      <c r="AD34" s="241">
        <f t="shared" si="11"/>
        <v>0</v>
      </c>
      <c r="AE34" s="241">
        <f t="shared" si="11"/>
        <v>0</v>
      </c>
      <c r="AF34" s="241">
        <f t="shared" si="11"/>
        <v>0</v>
      </c>
      <c r="AG34" s="241">
        <f t="shared" si="11"/>
        <v>0</v>
      </c>
      <c r="AH34" s="241">
        <f t="shared" si="11"/>
        <v>0</v>
      </c>
      <c r="AI34" s="241">
        <f t="shared" si="11"/>
        <v>0</v>
      </c>
      <c r="AJ34" s="241">
        <f t="shared" si="11"/>
        <v>0</v>
      </c>
      <c r="AK34" s="241">
        <f t="shared" si="11"/>
        <v>0</v>
      </c>
      <c r="AL34" s="241">
        <f t="shared" si="11"/>
        <v>0</v>
      </c>
      <c r="AM34" s="241">
        <f t="shared" si="11"/>
        <v>0</v>
      </c>
      <c r="AN34" s="242" t="str">
        <f t="shared" si="6"/>
        <v/>
      </c>
    </row>
    <row r="35" spans="2:40" ht="12.65" customHeight="1" outlineLevel="1" x14ac:dyDescent="0.35">
      <c r="B35" s="86"/>
      <c r="C35" s="111"/>
      <c r="D35" s="103"/>
      <c r="E35" s="103"/>
      <c r="F35" s="103"/>
      <c r="G35" s="103"/>
      <c r="H35" s="103"/>
      <c r="I35" s="103"/>
      <c r="J35" s="103"/>
      <c r="K35" s="254" t="str">
        <f t="shared" si="7"/>
        <v/>
      </c>
      <c r="L35" s="103"/>
      <c r="M35" s="112"/>
      <c r="N35" s="103"/>
      <c r="O35" s="103"/>
      <c r="P35" s="103"/>
      <c r="Q35" s="105" t="str">
        <f t="shared" si="8"/>
        <v/>
      </c>
      <c r="R35" s="103"/>
      <c r="S35" s="103"/>
      <c r="T35" s="106">
        <f t="shared" si="2"/>
        <v>0</v>
      </c>
      <c r="U35" s="107" t="str">
        <f t="shared" si="9"/>
        <v/>
      </c>
      <c r="V35" s="113"/>
      <c r="W35" s="109">
        <f t="shared" si="3"/>
        <v>0</v>
      </c>
      <c r="X35" s="110" t="str" cm="1">
        <f t="array" ref="X35">INDEX($AN$21:$AN$50,MATCH(C35,$AC$21:$AC$50,0),0)</f>
        <v/>
      </c>
      <c r="Y35" s="86"/>
      <c r="AB35" s="101"/>
      <c r="AC35" s="87">
        <f t="shared" si="4"/>
        <v>0</v>
      </c>
      <c r="AD35" s="241">
        <f t="shared" si="11"/>
        <v>0</v>
      </c>
      <c r="AE35" s="241">
        <f t="shared" si="11"/>
        <v>0</v>
      </c>
      <c r="AF35" s="241">
        <f t="shared" si="11"/>
        <v>0</v>
      </c>
      <c r="AG35" s="241">
        <f t="shared" si="11"/>
        <v>0</v>
      </c>
      <c r="AH35" s="241">
        <f t="shared" si="11"/>
        <v>0</v>
      </c>
      <c r="AI35" s="241">
        <f t="shared" si="11"/>
        <v>0</v>
      </c>
      <c r="AJ35" s="241">
        <f t="shared" si="11"/>
        <v>0</v>
      </c>
      <c r="AK35" s="241">
        <f t="shared" si="11"/>
        <v>0</v>
      </c>
      <c r="AL35" s="241">
        <f t="shared" si="11"/>
        <v>0</v>
      </c>
      <c r="AM35" s="241">
        <f t="shared" si="11"/>
        <v>0</v>
      </c>
      <c r="AN35" s="242" t="str">
        <f t="shared" si="6"/>
        <v/>
      </c>
    </row>
    <row r="36" spans="2:40" ht="12.65" customHeight="1" outlineLevel="1" x14ac:dyDescent="0.35">
      <c r="B36" s="86"/>
      <c r="C36" s="111"/>
      <c r="D36" s="103"/>
      <c r="E36" s="103"/>
      <c r="F36" s="103"/>
      <c r="G36" s="103"/>
      <c r="H36" s="103"/>
      <c r="I36" s="103"/>
      <c r="J36" s="103"/>
      <c r="K36" s="254" t="str">
        <f t="shared" si="7"/>
        <v/>
      </c>
      <c r="L36" s="103"/>
      <c r="M36" s="112"/>
      <c r="N36" s="103"/>
      <c r="O36" s="103"/>
      <c r="P36" s="103"/>
      <c r="Q36" s="105" t="str">
        <f t="shared" si="8"/>
        <v/>
      </c>
      <c r="R36" s="103"/>
      <c r="S36" s="103"/>
      <c r="T36" s="106">
        <f t="shared" si="2"/>
        <v>0</v>
      </c>
      <c r="U36" s="107" t="str">
        <f t="shared" si="9"/>
        <v/>
      </c>
      <c r="V36" s="113"/>
      <c r="W36" s="109">
        <f t="shared" si="3"/>
        <v>0</v>
      </c>
      <c r="X36" s="110" t="str" cm="1">
        <f t="array" ref="X36">INDEX($AN$21:$AN$50,MATCH(C36,$AC$21:$AC$50,0),0)</f>
        <v/>
      </c>
      <c r="Y36" s="86"/>
      <c r="AB36" s="101"/>
      <c r="AC36" s="87">
        <f t="shared" si="4"/>
        <v>0</v>
      </c>
      <c r="AD36" s="241">
        <f t="shared" si="11"/>
        <v>0</v>
      </c>
      <c r="AE36" s="241">
        <f t="shared" si="11"/>
        <v>0</v>
      </c>
      <c r="AF36" s="241">
        <f t="shared" si="11"/>
        <v>0</v>
      </c>
      <c r="AG36" s="241">
        <f t="shared" si="11"/>
        <v>0</v>
      </c>
      <c r="AH36" s="241">
        <f t="shared" si="11"/>
        <v>0</v>
      </c>
      <c r="AI36" s="241">
        <f t="shared" si="11"/>
        <v>0</v>
      </c>
      <c r="AJ36" s="241">
        <f t="shared" si="11"/>
        <v>0</v>
      </c>
      <c r="AK36" s="241">
        <f t="shared" si="11"/>
        <v>0</v>
      </c>
      <c r="AL36" s="241">
        <f t="shared" si="11"/>
        <v>0</v>
      </c>
      <c r="AM36" s="241">
        <f t="shared" si="11"/>
        <v>0</v>
      </c>
      <c r="AN36" s="242" t="str">
        <f t="shared" si="6"/>
        <v/>
      </c>
    </row>
    <row r="37" spans="2:40" ht="12.65" customHeight="1" outlineLevel="1" x14ac:dyDescent="0.35">
      <c r="B37" s="86"/>
      <c r="C37" s="111"/>
      <c r="D37" s="103"/>
      <c r="E37" s="103"/>
      <c r="F37" s="103"/>
      <c r="G37" s="103"/>
      <c r="H37" s="103"/>
      <c r="I37" s="103"/>
      <c r="J37" s="103"/>
      <c r="K37" s="254" t="str">
        <f t="shared" si="7"/>
        <v/>
      </c>
      <c r="L37" s="103"/>
      <c r="M37" s="112"/>
      <c r="N37" s="103"/>
      <c r="O37" s="103"/>
      <c r="P37" s="103"/>
      <c r="Q37" s="105" t="str">
        <f t="shared" si="8"/>
        <v/>
      </c>
      <c r="R37" s="103"/>
      <c r="S37" s="103"/>
      <c r="T37" s="106">
        <f t="shared" si="2"/>
        <v>0</v>
      </c>
      <c r="U37" s="107" t="str">
        <f t="shared" si="9"/>
        <v/>
      </c>
      <c r="V37" s="113"/>
      <c r="W37" s="109">
        <f t="shared" si="3"/>
        <v>0</v>
      </c>
      <c r="X37" s="110" t="str" cm="1">
        <f t="array" ref="X37">INDEX($AN$21:$AN$50,MATCH(C37,$AC$21:$AC$50,0),0)</f>
        <v/>
      </c>
      <c r="Y37" s="86"/>
      <c r="AB37" s="101"/>
      <c r="AC37" s="87">
        <f t="shared" si="4"/>
        <v>0</v>
      </c>
      <c r="AD37" s="241">
        <f t="shared" si="11"/>
        <v>0</v>
      </c>
      <c r="AE37" s="241">
        <f t="shared" si="11"/>
        <v>0</v>
      </c>
      <c r="AF37" s="241">
        <f t="shared" si="11"/>
        <v>0</v>
      </c>
      <c r="AG37" s="241">
        <f t="shared" si="11"/>
        <v>0</v>
      </c>
      <c r="AH37" s="241">
        <f t="shared" si="11"/>
        <v>0</v>
      </c>
      <c r="AI37" s="241">
        <f t="shared" si="11"/>
        <v>0</v>
      </c>
      <c r="AJ37" s="241">
        <f t="shared" si="11"/>
        <v>0</v>
      </c>
      <c r="AK37" s="241">
        <f t="shared" si="11"/>
        <v>0</v>
      </c>
      <c r="AL37" s="241">
        <f t="shared" si="11"/>
        <v>0</v>
      </c>
      <c r="AM37" s="241">
        <f t="shared" si="11"/>
        <v>0</v>
      </c>
      <c r="AN37" s="242" t="str">
        <f t="shared" si="6"/>
        <v/>
      </c>
    </row>
    <row r="38" spans="2:40" ht="12.65" customHeight="1" outlineLevel="1" x14ac:dyDescent="0.35">
      <c r="B38" s="86"/>
      <c r="C38" s="111"/>
      <c r="D38" s="103"/>
      <c r="E38" s="103"/>
      <c r="F38" s="103"/>
      <c r="G38" s="103"/>
      <c r="H38" s="103"/>
      <c r="I38" s="103"/>
      <c r="J38" s="103"/>
      <c r="K38" s="254" t="str">
        <f t="shared" si="7"/>
        <v/>
      </c>
      <c r="L38" s="103"/>
      <c r="M38" s="112"/>
      <c r="N38" s="103"/>
      <c r="O38" s="103"/>
      <c r="P38" s="103"/>
      <c r="Q38" s="105" t="str">
        <f t="shared" si="8"/>
        <v/>
      </c>
      <c r="R38" s="103"/>
      <c r="S38" s="103"/>
      <c r="T38" s="106">
        <f t="shared" si="2"/>
        <v>0</v>
      </c>
      <c r="U38" s="107" t="str">
        <f t="shared" si="9"/>
        <v/>
      </c>
      <c r="V38" s="113"/>
      <c r="W38" s="109">
        <f t="shared" si="3"/>
        <v>0</v>
      </c>
      <c r="X38" s="110" t="str" cm="1">
        <f t="array" ref="X38">INDEX($AN$21:$AN$50,MATCH(C38,$AC$21:$AC$50,0),0)</f>
        <v/>
      </c>
      <c r="Y38" s="86"/>
      <c r="AB38" s="101"/>
      <c r="AC38" s="87">
        <f t="shared" si="4"/>
        <v>0</v>
      </c>
      <c r="AD38" s="241">
        <f t="shared" si="11"/>
        <v>0</v>
      </c>
      <c r="AE38" s="241">
        <f t="shared" si="11"/>
        <v>0</v>
      </c>
      <c r="AF38" s="241">
        <f t="shared" si="11"/>
        <v>0</v>
      </c>
      <c r="AG38" s="241">
        <f t="shared" si="11"/>
        <v>0</v>
      </c>
      <c r="AH38" s="241">
        <f t="shared" si="11"/>
        <v>0</v>
      </c>
      <c r="AI38" s="241">
        <f t="shared" si="11"/>
        <v>0</v>
      </c>
      <c r="AJ38" s="241">
        <f t="shared" si="11"/>
        <v>0</v>
      </c>
      <c r="AK38" s="241">
        <f t="shared" si="11"/>
        <v>0</v>
      </c>
      <c r="AL38" s="241">
        <f t="shared" si="11"/>
        <v>0</v>
      </c>
      <c r="AM38" s="241">
        <f t="shared" si="11"/>
        <v>0</v>
      </c>
      <c r="AN38" s="242" t="str">
        <f t="shared" si="6"/>
        <v/>
      </c>
    </row>
    <row r="39" spans="2:40" ht="12.65" customHeight="1" outlineLevel="1" x14ac:dyDescent="0.35">
      <c r="B39" s="86"/>
      <c r="C39" s="111"/>
      <c r="D39" s="103"/>
      <c r="E39" s="103"/>
      <c r="F39" s="103"/>
      <c r="G39" s="103"/>
      <c r="H39" s="103"/>
      <c r="I39" s="103"/>
      <c r="J39" s="103"/>
      <c r="K39" s="254" t="str">
        <f t="shared" si="7"/>
        <v/>
      </c>
      <c r="L39" s="103"/>
      <c r="M39" s="112"/>
      <c r="N39" s="103"/>
      <c r="O39" s="103"/>
      <c r="P39" s="103"/>
      <c r="Q39" s="105" t="str">
        <f t="shared" si="8"/>
        <v/>
      </c>
      <c r="R39" s="103"/>
      <c r="S39" s="103"/>
      <c r="T39" s="106">
        <f t="shared" si="2"/>
        <v>0</v>
      </c>
      <c r="U39" s="107" t="str">
        <f t="shared" si="9"/>
        <v/>
      </c>
      <c r="V39" s="113"/>
      <c r="W39" s="109">
        <f t="shared" si="3"/>
        <v>0</v>
      </c>
      <c r="X39" s="110" t="str" cm="1">
        <f t="array" ref="X39">INDEX($AN$21:$AN$50,MATCH(C39,$AC$21:$AC$50,0),0)</f>
        <v/>
      </c>
      <c r="Y39" s="86"/>
      <c r="AB39" s="101"/>
      <c r="AC39" s="87">
        <f t="shared" si="4"/>
        <v>0</v>
      </c>
      <c r="AD39" s="241">
        <f t="shared" si="11"/>
        <v>0</v>
      </c>
      <c r="AE39" s="241">
        <f t="shared" si="11"/>
        <v>0</v>
      </c>
      <c r="AF39" s="241">
        <f t="shared" si="11"/>
        <v>0</v>
      </c>
      <c r="AG39" s="241">
        <f t="shared" si="11"/>
        <v>0</v>
      </c>
      <c r="AH39" s="241">
        <f t="shared" si="11"/>
        <v>0</v>
      </c>
      <c r="AI39" s="241">
        <f t="shared" si="11"/>
        <v>0</v>
      </c>
      <c r="AJ39" s="241">
        <f t="shared" si="11"/>
        <v>0</v>
      </c>
      <c r="AK39" s="241">
        <f t="shared" si="11"/>
        <v>0</v>
      </c>
      <c r="AL39" s="241">
        <f t="shared" si="11"/>
        <v>0</v>
      </c>
      <c r="AM39" s="241">
        <f t="shared" si="11"/>
        <v>0</v>
      </c>
      <c r="AN39" s="242" t="str">
        <f t="shared" si="6"/>
        <v/>
      </c>
    </row>
    <row r="40" spans="2:40" ht="12.65" customHeight="1" outlineLevel="1" x14ac:dyDescent="0.35">
      <c r="B40" s="86"/>
      <c r="C40" s="111"/>
      <c r="D40" s="103"/>
      <c r="E40" s="103"/>
      <c r="F40" s="103"/>
      <c r="G40" s="103"/>
      <c r="H40" s="103"/>
      <c r="I40" s="103"/>
      <c r="J40" s="103"/>
      <c r="K40" s="254" t="str">
        <f t="shared" si="7"/>
        <v/>
      </c>
      <c r="L40" s="103"/>
      <c r="M40" s="112"/>
      <c r="N40" s="103"/>
      <c r="O40" s="103"/>
      <c r="P40" s="103"/>
      <c r="Q40" s="105" t="str">
        <f t="shared" si="8"/>
        <v/>
      </c>
      <c r="R40" s="103"/>
      <c r="S40" s="103"/>
      <c r="T40" s="106">
        <f t="shared" si="2"/>
        <v>0</v>
      </c>
      <c r="U40" s="107" t="str">
        <f t="shared" si="9"/>
        <v/>
      </c>
      <c r="V40" s="113"/>
      <c r="W40" s="109">
        <f t="shared" si="3"/>
        <v>0</v>
      </c>
      <c r="X40" s="110" t="str" cm="1">
        <f t="array" ref="X40">INDEX($AN$21:$AN$50,MATCH(C40,$AC$21:$AC$50,0),0)</f>
        <v/>
      </c>
      <c r="Y40" s="86"/>
      <c r="AB40" s="101"/>
      <c r="AC40" s="87">
        <f t="shared" si="4"/>
        <v>0</v>
      </c>
      <c r="AD40" s="241">
        <f t="shared" si="11"/>
        <v>0</v>
      </c>
      <c r="AE40" s="241">
        <f t="shared" si="11"/>
        <v>0</v>
      </c>
      <c r="AF40" s="241">
        <f t="shared" si="11"/>
        <v>0</v>
      </c>
      <c r="AG40" s="241">
        <f t="shared" si="11"/>
        <v>0</v>
      </c>
      <c r="AH40" s="241">
        <f t="shared" si="11"/>
        <v>0</v>
      </c>
      <c r="AI40" s="241">
        <f t="shared" si="11"/>
        <v>0</v>
      </c>
      <c r="AJ40" s="241">
        <f t="shared" si="11"/>
        <v>0</v>
      </c>
      <c r="AK40" s="241">
        <f t="shared" si="11"/>
        <v>0</v>
      </c>
      <c r="AL40" s="241">
        <f t="shared" si="11"/>
        <v>0</v>
      </c>
      <c r="AM40" s="241">
        <f t="shared" si="11"/>
        <v>0</v>
      </c>
      <c r="AN40" s="242" t="str">
        <f t="shared" si="6"/>
        <v/>
      </c>
    </row>
    <row r="41" spans="2:40" ht="12.65" customHeight="1" outlineLevel="1" x14ac:dyDescent="0.35">
      <c r="B41" s="86"/>
      <c r="C41" s="111"/>
      <c r="D41" s="103"/>
      <c r="E41" s="103"/>
      <c r="F41" s="103"/>
      <c r="G41" s="103"/>
      <c r="H41" s="103"/>
      <c r="I41" s="103"/>
      <c r="J41" s="103"/>
      <c r="K41" s="254" t="str">
        <f t="shared" si="7"/>
        <v/>
      </c>
      <c r="L41" s="103"/>
      <c r="M41" s="112"/>
      <c r="N41" s="103"/>
      <c r="O41" s="103"/>
      <c r="P41" s="103"/>
      <c r="Q41" s="105" t="str">
        <f t="shared" si="8"/>
        <v/>
      </c>
      <c r="R41" s="103"/>
      <c r="S41" s="103"/>
      <c r="T41" s="106">
        <f t="shared" si="2"/>
        <v>0</v>
      </c>
      <c r="U41" s="107" t="str">
        <f t="shared" si="9"/>
        <v/>
      </c>
      <c r="V41" s="113"/>
      <c r="W41" s="109">
        <f t="shared" si="3"/>
        <v>0</v>
      </c>
      <c r="X41" s="110" t="str" cm="1">
        <f t="array" ref="X41">INDEX($AN$21:$AN$50,MATCH(C41,$AC$21:$AC$50,0),0)</f>
        <v/>
      </c>
      <c r="Y41" s="86"/>
      <c r="AB41" s="101"/>
      <c r="AC41" s="87">
        <f t="shared" si="4"/>
        <v>0</v>
      </c>
      <c r="AD41" s="241">
        <f t="shared" ref="AD41:AM50" si="13">-SUMIFS($O$21:$O$50,$L$21:$L$50,AD$19,$C$21:$C$50,$AC41)-SUMIFS($S$21:$S$50,$R$21:$R$50,AD$19,$C$21:$C$50,$AC41)+SUMIFS($W$21:$W$50,$N$21:$N$50,AD$19,$C$21:$C$50,$AC41)</f>
        <v>0</v>
      </c>
      <c r="AE41" s="241">
        <f t="shared" si="13"/>
        <v>0</v>
      </c>
      <c r="AF41" s="241">
        <f t="shared" si="13"/>
        <v>0</v>
      </c>
      <c r="AG41" s="241">
        <f t="shared" si="13"/>
        <v>0</v>
      </c>
      <c r="AH41" s="241">
        <f t="shared" si="13"/>
        <v>0</v>
      </c>
      <c r="AI41" s="241">
        <f t="shared" si="13"/>
        <v>0</v>
      </c>
      <c r="AJ41" s="241">
        <f t="shared" si="13"/>
        <v>0</v>
      </c>
      <c r="AK41" s="241">
        <f t="shared" si="13"/>
        <v>0</v>
      </c>
      <c r="AL41" s="241">
        <f t="shared" si="13"/>
        <v>0</v>
      </c>
      <c r="AM41" s="241">
        <f t="shared" si="13"/>
        <v>0</v>
      </c>
      <c r="AN41" s="242" t="str">
        <f t="shared" si="6"/>
        <v/>
      </c>
    </row>
    <row r="42" spans="2:40" ht="12.65" customHeight="1" outlineLevel="1" x14ac:dyDescent="0.35">
      <c r="B42" s="86"/>
      <c r="C42" s="111"/>
      <c r="D42" s="103"/>
      <c r="E42" s="103"/>
      <c r="F42" s="103"/>
      <c r="G42" s="103"/>
      <c r="H42" s="103"/>
      <c r="I42" s="103"/>
      <c r="J42" s="103"/>
      <c r="K42" s="254" t="str">
        <f t="shared" si="7"/>
        <v/>
      </c>
      <c r="L42" s="103"/>
      <c r="M42" s="112"/>
      <c r="N42" s="103"/>
      <c r="O42" s="103"/>
      <c r="P42" s="103"/>
      <c r="Q42" s="105" t="str">
        <f t="shared" si="8"/>
        <v/>
      </c>
      <c r="R42" s="103"/>
      <c r="S42" s="103"/>
      <c r="T42" s="106">
        <f t="shared" si="2"/>
        <v>0</v>
      </c>
      <c r="U42" s="107" t="str">
        <f t="shared" si="9"/>
        <v/>
      </c>
      <c r="V42" s="113"/>
      <c r="W42" s="109">
        <f t="shared" si="3"/>
        <v>0</v>
      </c>
      <c r="X42" s="110" t="str" cm="1">
        <f t="array" ref="X42">INDEX($AN$21:$AN$50,MATCH(C42,$AC$21:$AC$50,0),0)</f>
        <v/>
      </c>
      <c r="Y42" s="86"/>
      <c r="AB42" s="101"/>
      <c r="AC42" s="87">
        <f t="shared" si="4"/>
        <v>0</v>
      </c>
      <c r="AD42" s="241">
        <f t="shared" si="13"/>
        <v>0</v>
      </c>
      <c r="AE42" s="241">
        <f t="shared" si="13"/>
        <v>0</v>
      </c>
      <c r="AF42" s="241">
        <f t="shared" si="13"/>
        <v>0</v>
      </c>
      <c r="AG42" s="241">
        <f t="shared" si="13"/>
        <v>0</v>
      </c>
      <c r="AH42" s="241">
        <f t="shared" si="13"/>
        <v>0</v>
      </c>
      <c r="AI42" s="241">
        <f t="shared" si="13"/>
        <v>0</v>
      </c>
      <c r="AJ42" s="241">
        <f t="shared" si="13"/>
        <v>0</v>
      </c>
      <c r="AK42" s="241">
        <f t="shared" si="13"/>
        <v>0</v>
      </c>
      <c r="AL42" s="241">
        <f t="shared" si="13"/>
        <v>0</v>
      </c>
      <c r="AM42" s="241">
        <f t="shared" si="13"/>
        <v>0</v>
      </c>
      <c r="AN42" s="242" t="str">
        <f t="shared" si="6"/>
        <v/>
      </c>
    </row>
    <row r="43" spans="2:40" ht="12.65" customHeight="1" outlineLevel="1" x14ac:dyDescent="0.35">
      <c r="B43" s="86"/>
      <c r="C43" s="111"/>
      <c r="D43" s="103"/>
      <c r="E43" s="103"/>
      <c r="F43" s="103"/>
      <c r="G43" s="103"/>
      <c r="H43" s="103"/>
      <c r="I43" s="103"/>
      <c r="J43" s="103"/>
      <c r="K43" s="254" t="str">
        <f t="shared" si="7"/>
        <v/>
      </c>
      <c r="L43" s="103"/>
      <c r="M43" s="112"/>
      <c r="N43" s="103"/>
      <c r="O43" s="103"/>
      <c r="P43" s="103"/>
      <c r="Q43" s="105" t="str">
        <f t="shared" si="8"/>
        <v/>
      </c>
      <c r="R43" s="103"/>
      <c r="S43" s="103"/>
      <c r="T43" s="106">
        <f t="shared" si="2"/>
        <v>0</v>
      </c>
      <c r="U43" s="107" t="str">
        <f t="shared" si="9"/>
        <v/>
      </c>
      <c r="V43" s="113"/>
      <c r="W43" s="109">
        <f t="shared" si="3"/>
        <v>0</v>
      </c>
      <c r="X43" s="110" t="str" cm="1">
        <f t="array" ref="X43">INDEX($AN$21:$AN$50,MATCH(C43,$AC$21:$AC$50,0),0)</f>
        <v/>
      </c>
      <c r="Y43" s="86"/>
      <c r="AB43" s="101"/>
      <c r="AC43" s="87">
        <f t="shared" si="4"/>
        <v>0</v>
      </c>
      <c r="AD43" s="241">
        <f t="shared" si="13"/>
        <v>0</v>
      </c>
      <c r="AE43" s="241">
        <f t="shared" si="13"/>
        <v>0</v>
      </c>
      <c r="AF43" s="241">
        <f t="shared" si="13"/>
        <v>0</v>
      </c>
      <c r="AG43" s="241">
        <f t="shared" si="13"/>
        <v>0</v>
      </c>
      <c r="AH43" s="241">
        <f t="shared" si="13"/>
        <v>0</v>
      </c>
      <c r="AI43" s="241">
        <f t="shared" si="13"/>
        <v>0</v>
      </c>
      <c r="AJ43" s="241">
        <f t="shared" si="13"/>
        <v>0</v>
      </c>
      <c r="AK43" s="241">
        <f t="shared" si="13"/>
        <v>0</v>
      </c>
      <c r="AL43" s="241">
        <f t="shared" si="13"/>
        <v>0</v>
      </c>
      <c r="AM43" s="241">
        <f t="shared" si="13"/>
        <v>0</v>
      </c>
      <c r="AN43" s="242" t="str">
        <f t="shared" si="6"/>
        <v/>
      </c>
    </row>
    <row r="44" spans="2:40" ht="12.65" customHeight="1" outlineLevel="1" x14ac:dyDescent="0.35">
      <c r="B44" s="86"/>
      <c r="C44" s="111"/>
      <c r="D44" s="103"/>
      <c r="E44" s="103"/>
      <c r="F44" s="103"/>
      <c r="G44" s="103"/>
      <c r="H44" s="103"/>
      <c r="I44" s="103"/>
      <c r="J44" s="103"/>
      <c r="K44" s="254" t="str">
        <f t="shared" si="7"/>
        <v/>
      </c>
      <c r="L44" s="103"/>
      <c r="M44" s="112"/>
      <c r="N44" s="103"/>
      <c r="O44" s="103"/>
      <c r="P44" s="103"/>
      <c r="Q44" s="105" t="str">
        <f t="shared" si="8"/>
        <v/>
      </c>
      <c r="R44" s="103"/>
      <c r="S44" s="103"/>
      <c r="T44" s="106">
        <f t="shared" si="2"/>
        <v>0</v>
      </c>
      <c r="U44" s="107" t="str">
        <f t="shared" si="9"/>
        <v/>
      </c>
      <c r="V44" s="113"/>
      <c r="W44" s="109">
        <f t="shared" si="3"/>
        <v>0</v>
      </c>
      <c r="X44" s="110" t="str" cm="1">
        <f t="array" ref="X44">INDEX($AN$21:$AN$50,MATCH(C44,$AC$21:$AC$50,0),0)</f>
        <v/>
      </c>
      <c r="Y44" s="86"/>
      <c r="AB44" s="101"/>
      <c r="AC44" s="87">
        <f t="shared" si="4"/>
        <v>0</v>
      </c>
      <c r="AD44" s="241">
        <f t="shared" si="13"/>
        <v>0</v>
      </c>
      <c r="AE44" s="241">
        <f t="shared" si="13"/>
        <v>0</v>
      </c>
      <c r="AF44" s="241">
        <f t="shared" si="13"/>
        <v>0</v>
      </c>
      <c r="AG44" s="241">
        <f t="shared" si="13"/>
        <v>0</v>
      </c>
      <c r="AH44" s="241">
        <f t="shared" si="13"/>
        <v>0</v>
      </c>
      <c r="AI44" s="241">
        <f t="shared" si="13"/>
        <v>0</v>
      </c>
      <c r="AJ44" s="241">
        <f t="shared" si="13"/>
        <v>0</v>
      </c>
      <c r="AK44" s="241">
        <f t="shared" si="13"/>
        <v>0</v>
      </c>
      <c r="AL44" s="241">
        <f t="shared" si="13"/>
        <v>0</v>
      </c>
      <c r="AM44" s="241">
        <f t="shared" si="13"/>
        <v>0</v>
      </c>
      <c r="AN44" s="242" t="str">
        <f t="shared" si="6"/>
        <v/>
      </c>
    </row>
    <row r="45" spans="2:40" ht="12.65" customHeight="1" outlineLevel="1" x14ac:dyDescent="0.35">
      <c r="B45" s="86"/>
      <c r="C45" s="111"/>
      <c r="D45" s="103"/>
      <c r="E45" s="103"/>
      <c r="F45" s="103"/>
      <c r="G45" s="103"/>
      <c r="H45" s="103"/>
      <c r="I45" s="103"/>
      <c r="J45" s="103"/>
      <c r="K45" s="254" t="str">
        <f t="shared" si="7"/>
        <v/>
      </c>
      <c r="L45" s="103"/>
      <c r="M45" s="112"/>
      <c r="N45" s="103"/>
      <c r="O45" s="103"/>
      <c r="P45" s="103"/>
      <c r="Q45" s="105" t="str">
        <f t="shared" si="8"/>
        <v/>
      </c>
      <c r="R45" s="103"/>
      <c r="S45" s="103"/>
      <c r="T45" s="106">
        <f t="shared" si="2"/>
        <v>0</v>
      </c>
      <c r="U45" s="107" t="str">
        <f t="shared" si="9"/>
        <v/>
      </c>
      <c r="V45" s="113"/>
      <c r="W45" s="109">
        <f t="shared" si="3"/>
        <v>0</v>
      </c>
      <c r="X45" s="110" t="str" cm="1">
        <f t="array" ref="X45">INDEX($AN$21:$AN$50,MATCH(C45,$AC$21:$AC$50,0),0)</f>
        <v/>
      </c>
      <c r="Y45" s="86"/>
      <c r="AB45" s="101"/>
      <c r="AC45" s="87">
        <f t="shared" si="4"/>
        <v>0</v>
      </c>
      <c r="AD45" s="241">
        <f t="shared" si="13"/>
        <v>0</v>
      </c>
      <c r="AE45" s="241">
        <f t="shared" si="13"/>
        <v>0</v>
      </c>
      <c r="AF45" s="241">
        <f t="shared" si="13"/>
        <v>0</v>
      </c>
      <c r="AG45" s="241">
        <f t="shared" si="13"/>
        <v>0</v>
      </c>
      <c r="AH45" s="241">
        <f t="shared" si="13"/>
        <v>0</v>
      </c>
      <c r="AI45" s="241">
        <f t="shared" si="13"/>
        <v>0</v>
      </c>
      <c r="AJ45" s="241">
        <f t="shared" si="13"/>
        <v>0</v>
      </c>
      <c r="AK45" s="241">
        <f t="shared" si="13"/>
        <v>0</v>
      </c>
      <c r="AL45" s="241">
        <f t="shared" si="13"/>
        <v>0</v>
      </c>
      <c r="AM45" s="241">
        <f t="shared" si="13"/>
        <v>0</v>
      </c>
      <c r="AN45" s="242" t="str">
        <f t="shared" si="6"/>
        <v/>
      </c>
    </row>
    <row r="46" spans="2:40" ht="12.65" customHeight="1" outlineLevel="1" x14ac:dyDescent="0.35">
      <c r="B46" s="86"/>
      <c r="C46" s="111"/>
      <c r="D46" s="103"/>
      <c r="E46" s="103"/>
      <c r="F46" s="103"/>
      <c r="G46" s="103"/>
      <c r="H46" s="103"/>
      <c r="I46" s="103"/>
      <c r="J46" s="103"/>
      <c r="K46" s="254" t="str">
        <f t="shared" si="7"/>
        <v/>
      </c>
      <c r="L46" s="103"/>
      <c r="M46" s="112"/>
      <c r="N46" s="103"/>
      <c r="O46" s="103"/>
      <c r="P46" s="103"/>
      <c r="Q46" s="105" t="str">
        <f t="shared" si="8"/>
        <v/>
      </c>
      <c r="R46" s="103"/>
      <c r="S46" s="103"/>
      <c r="T46" s="106">
        <f t="shared" si="2"/>
        <v>0</v>
      </c>
      <c r="U46" s="107" t="str">
        <f t="shared" si="9"/>
        <v/>
      </c>
      <c r="V46" s="113"/>
      <c r="W46" s="109">
        <f t="shared" si="3"/>
        <v>0</v>
      </c>
      <c r="X46" s="110" t="str" cm="1">
        <f t="array" ref="X46">INDEX($AN$21:$AN$50,MATCH(C46,$AC$21:$AC$50,0),0)</f>
        <v/>
      </c>
      <c r="Y46" s="86"/>
      <c r="AB46" s="101"/>
      <c r="AC46" s="87">
        <f t="shared" si="4"/>
        <v>0</v>
      </c>
      <c r="AD46" s="241">
        <f t="shared" si="13"/>
        <v>0</v>
      </c>
      <c r="AE46" s="241">
        <f t="shared" si="13"/>
        <v>0</v>
      </c>
      <c r="AF46" s="241">
        <f t="shared" si="13"/>
        <v>0</v>
      </c>
      <c r="AG46" s="241">
        <f t="shared" si="13"/>
        <v>0</v>
      </c>
      <c r="AH46" s="241">
        <f t="shared" si="13"/>
        <v>0</v>
      </c>
      <c r="AI46" s="241">
        <f t="shared" si="13"/>
        <v>0</v>
      </c>
      <c r="AJ46" s="241">
        <f t="shared" si="13"/>
        <v>0</v>
      </c>
      <c r="AK46" s="241">
        <f t="shared" si="13"/>
        <v>0</v>
      </c>
      <c r="AL46" s="241">
        <f t="shared" si="13"/>
        <v>0</v>
      </c>
      <c r="AM46" s="241">
        <f t="shared" si="13"/>
        <v>0</v>
      </c>
      <c r="AN46" s="242" t="str">
        <f t="shared" si="6"/>
        <v/>
      </c>
    </row>
    <row r="47" spans="2:40" ht="12.65" customHeight="1" outlineLevel="1" x14ac:dyDescent="0.35">
      <c r="B47" s="86"/>
      <c r="C47" s="111"/>
      <c r="D47" s="103"/>
      <c r="E47" s="103"/>
      <c r="F47" s="103"/>
      <c r="G47" s="103"/>
      <c r="H47" s="103"/>
      <c r="I47" s="103"/>
      <c r="J47" s="103"/>
      <c r="K47" s="254" t="str">
        <f t="shared" si="7"/>
        <v/>
      </c>
      <c r="L47" s="103"/>
      <c r="M47" s="112"/>
      <c r="N47" s="103"/>
      <c r="O47" s="103"/>
      <c r="P47" s="103"/>
      <c r="Q47" s="105" t="str">
        <f t="shared" si="8"/>
        <v/>
      </c>
      <c r="R47" s="103"/>
      <c r="S47" s="103"/>
      <c r="T47" s="106">
        <f t="shared" si="2"/>
        <v>0</v>
      </c>
      <c r="U47" s="107" t="str">
        <f t="shared" si="9"/>
        <v/>
      </c>
      <c r="V47" s="113"/>
      <c r="W47" s="109">
        <f t="shared" si="3"/>
        <v>0</v>
      </c>
      <c r="X47" s="110" t="str" cm="1">
        <f t="array" ref="X47">INDEX($AN$21:$AN$50,MATCH(C47,$AC$21:$AC$50,0),0)</f>
        <v/>
      </c>
      <c r="Y47" s="86"/>
      <c r="AB47" s="101"/>
      <c r="AC47" s="87">
        <f t="shared" si="4"/>
        <v>0</v>
      </c>
      <c r="AD47" s="241">
        <f t="shared" si="13"/>
        <v>0</v>
      </c>
      <c r="AE47" s="241">
        <f t="shared" si="13"/>
        <v>0</v>
      </c>
      <c r="AF47" s="241">
        <f t="shared" si="13"/>
        <v>0</v>
      </c>
      <c r="AG47" s="241">
        <f t="shared" si="13"/>
        <v>0</v>
      </c>
      <c r="AH47" s="241">
        <f t="shared" si="13"/>
        <v>0</v>
      </c>
      <c r="AI47" s="241">
        <f t="shared" si="13"/>
        <v>0</v>
      </c>
      <c r="AJ47" s="241">
        <f t="shared" si="13"/>
        <v>0</v>
      </c>
      <c r="AK47" s="241">
        <f t="shared" si="13"/>
        <v>0</v>
      </c>
      <c r="AL47" s="241">
        <f t="shared" si="13"/>
        <v>0</v>
      </c>
      <c r="AM47" s="241">
        <f t="shared" si="13"/>
        <v>0</v>
      </c>
      <c r="AN47" s="242" t="str">
        <f t="shared" si="6"/>
        <v/>
      </c>
    </row>
    <row r="48" spans="2:40" ht="12.65" customHeight="1" outlineLevel="1" x14ac:dyDescent="0.35">
      <c r="B48" s="86"/>
      <c r="C48" s="111"/>
      <c r="D48" s="103"/>
      <c r="E48" s="103"/>
      <c r="F48" s="103"/>
      <c r="G48" s="103"/>
      <c r="H48" s="103"/>
      <c r="I48" s="103"/>
      <c r="J48" s="103"/>
      <c r="K48" s="254" t="str">
        <f t="shared" si="7"/>
        <v/>
      </c>
      <c r="L48" s="103"/>
      <c r="M48" s="112"/>
      <c r="N48" s="103"/>
      <c r="O48" s="103"/>
      <c r="P48" s="103"/>
      <c r="Q48" s="105" t="str">
        <f t="shared" si="8"/>
        <v/>
      </c>
      <c r="R48" s="103"/>
      <c r="S48" s="103"/>
      <c r="T48" s="106">
        <f t="shared" si="2"/>
        <v>0</v>
      </c>
      <c r="U48" s="107" t="str">
        <f t="shared" si="9"/>
        <v/>
      </c>
      <c r="V48" s="113"/>
      <c r="W48" s="109">
        <f t="shared" si="3"/>
        <v>0</v>
      </c>
      <c r="X48" s="110" t="str" cm="1">
        <f t="array" ref="X48">INDEX($AN$21:$AN$50,MATCH(C48,$AC$21:$AC$50,0),0)</f>
        <v/>
      </c>
      <c r="Y48" s="86"/>
      <c r="AB48" s="101"/>
      <c r="AC48" s="87">
        <f t="shared" si="4"/>
        <v>0</v>
      </c>
      <c r="AD48" s="241">
        <f t="shared" si="13"/>
        <v>0</v>
      </c>
      <c r="AE48" s="241">
        <f t="shared" si="13"/>
        <v>0</v>
      </c>
      <c r="AF48" s="241">
        <f t="shared" si="13"/>
        <v>0</v>
      </c>
      <c r="AG48" s="241">
        <f t="shared" si="13"/>
        <v>0</v>
      </c>
      <c r="AH48" s="241">
        <f t="shared" si="13"/>
        <v>0</v>
      </c>
      <c r="AI48" s="241">
        <f t="shared" si="13"/>
        <v>0</v>
      </c>
      <c r="AJ48" s="241">
        <f t="shared" si="13"/>
        <v>0</v>
      </c>
      <c r="AK48" s="241">
        <f t="shared" si="13"/>
        <v>0</v>
      </c>
      <c r="AL48" s="241">
        <f t="shared" si="13"/>
        <v>0</v>
      </c>
      <c r="AM48" s="241">
        <f t="shared" si="13"/>
        <v>0</v>
      </c>
      <c r="AN48" s="242" t="str">
        <f t="shared" si="6"/>
        <v/>
      </c>
    </row>
    <row r="49" spans="2:40" ht="12.65" customHeight="1" outlineLevel="1" x14ac:dyDescent="0.35">
      <c r="B49" s="86"/>
      <c r="C49" s="114"/>
      <c r="D49" s="103"/>
      <c r="E49" s="103"/>
      <c r="F49" s="103"/>
      <c r="G49" s="103"/>
      <c r="H49" s="103"/>
      <c r="I49" s="103"/>
      <c r="J49" s="103"/>
      <c r="K49" s="254" t="str">
        <f t="shared" si="7"/>
        <v/>
      </c>
      <c r="L49" s="103"/>
      <c r="M49" s="112"/>
      <c r="N49" s="103"/>
      <c r="O49" s="103"/>
      <c r="P49" s="103"/>
      <c r="Q49" s="105" t="str">
        <f t="shared" si="8"/>
        <v/>
      </c>
      <c r="R49" s="103"/>
      <c r="S49" s="103"/>
      <c r="T49" s="106">
        <f t="shared" si="2"/>
        <v>0</v>
      </c>
      <c r="U49" s="107" t="str">
        <f t="shared" si="9"/>
        <v/>
      </c>
      <c r="V49" s="113"/>
      <c r="W49" s="109">
        <f t="shared" si="3"/>
        <v>0</v>
      </c>
      <c r="X49" s="110" t="str" cm="1">
        <f t="array" ref="X49">INDEX($AN$21:$AN$50,MATCH(C49,$AC$21:$AC$50,0),0)</f>
        <v/>
      </c>
      <c r="Y49" s="86"/>
      <c r="AB49" s="101"/>
      <c r="AC49" s="87">
        <f t="shared" si="4"/>
        <v>0</v>
      </c>
      <c r="AD49" s="241">
        <f t="shared" si="13"/>
        <v>0</v>
      </c>
      <c r="AE49" s="241">
        <f t="shared" si="13"/>
        <v>0</v>
      </c>
      <c r="AF49" s="241">
        <f t="shared" si="13"/>
        <v>0</v>
      </c>
      <c r="AG49" s="241">
        <f t="shared" si="13"/>
        <v>0</v>
      </c>
      <c r="AH49" s="241">
        <f t="shared" si="13"/>
        <v>0</v>
      </c>
      <c r="AI49" s="241">
        <f t="shared" si="13"/>
        <v>0</v>
      </c>
      <c r="AJ49" s="241">
        <f t="shared" si="13"/>
        <v>0</v>
      </c>
      <c r="AK49" s="241">
        <f t="shared" si="13"/>
        <v>0</v>
      </c>
      <c r="AL49" s="241">
        <f t="shared" si="13"/>
        <v>0</v>
      </c>
      <c r="AM49" s="241">
        <f t="shared" si="13"/>
        <v>0</v>
      </c>
      <c r="AN49" s="242" t="str">
        <f t="shared" si="6"/>
        <v/>
      </c>
    </row>
    <row r="50" spans="2:40" ht="12.65" customHeight="1" outlineLevel="1" x14ac:dyDescent="0.35">
      <c r="B50" s="86"/>
      <c r="C50" s="114"/>
      <c r="D50" s="115"/>
      <c r="E50" s="115"/>
      <c r="F50" s="115"/>
      <c r="G50" s="115"/>
      <c r="H50" s="115"/>
      <c r="I50" s="115"/>
      <c r="J50" s="115"/>
      <c r="K50" s="255" t="str">
        <f t="shared" si="7"/>
        <v/>
      </c>
      <c r="L50" s="115"/>
      <c r="M50" s="116"/>
      <c r="N50" s="115"/>
      <c r="O50" s="115"/>
      <c r="P50" s="115"/>
      <c r="Q50" s="117" t="str">
        <f t="shared" si="8"/>
        <v/>
      </c>
      <c r="R50" s="115"/>
      <c r="S50" s="115"/>
      <c r="T50" s="118">
        <f t="shared" si="2"/>
        <v>0</v>
      </c>
      <c r="U50" s="119" t="str">
        <f t="shared" si="9"/>
        <v/>
      </c>
      <c r="V50" s="120"/>
      <c r="W50" s="121">
        <f t="shared" si="3"/>
        <v>0</v>
      </c>
      <c r="X50" s="122" t="str" cm="1">
        <f t="array" ref="X50">INDEX($AN$21:$AN$50,MATCH(C50,$AC$21:$AC$50,0),0)</f>
        <v/>
      </c>
      <c r="Y50" s="86"/>
      <c r="AB50" s="101"/>
      <c r="AC50" s="87">
        <f t="shared" si="4"/>
        <v>0</v>
      </c>
      <c r="AD50" s="241">
        <f t="shared" si="13"/>
        <v>0</v>
      </c>
      <c r="AE50" s="241">
        <f t="shared" si="13"/>
        <v>0</v>
      </c>
      <c r="AF50" s="241">
        <f t="shared" si="13"/>
        <v>0</v>
      </c>
      <c r="AG50" s="241">
        <f t="shared" si="13"/>
        <v>0</v>
      </c>
      <c r="AH50" s="241">
        <f t="shared" si="13"/>
        <v>0</v>
      </c>
      <c r="AI50" s="241">
        <f t="shared" si="13"/>
        <v>0</v>
      </c>
      <c r="AJ50" s="241">
        <f t="shared" si="13"/>
        <v>0</v>
      </c>
      <c r="AK50" s="241">
        <f t="shared" si="13"/>
        <v>0</v>
      </c>
      <c r="AL50" s="241">
        <f t="shared" si="13"/>
        <v>0</v>
      </c>
      <c r="AM50" s="241">
        <f t="shared" si="13"/>
        <v>0</v>
      </c>
      <c r="AN50" s="242" t="str">
        <f t="shared" si="6"/>
        <v/>
      </c>
    </row>
    <row r="51" spans="2:40" s="129" customFormat="1" ht="20.25" customHeight="1" x14ac:dyDescent="0.35">
      <c r="B51" s="123"/>
      <c r="C51" s="124" t="s">
        <v>99</v>
      </c>
      <c r="D51" s="125"/>
      <c r="E51" s="125"/>
      <c r="F51" s="125"/>
      <c r="G51" s="125"/>
      <c r="H51" s="125"/>
      <c r="I51" s="125"/>
      <c r="J51" s="125"/>
      <c r="K51" s="125"/>
      <c r="L51" s="125"/>
      <c r="M51" s="125" t="e">
        <f>AVERAGE(M21:M50)</f>
        <v>#DIV/0!</v>
      </c>
      <c r="N51" s="126"/>
      <c r="O51" s="125">
        <f>SUM(O21:O50)</f>
        <v>0</v>
      </c>
      <c r="P51" s="125">
        <f>SUM(P21:P50)</f>
        <v>0</v>
      </c>
      <c r="Q51" s="125"/>
      <c r="R51" s="126"/>
      <c r="S51" s="125">
        <f>SUM(S21:S50)</f>
        <v>0</v>
      </c>
      <c r="T51" s="125">
        <f>SUM(T21:T50)</f>
        <v>0</v>
      </c>
      <c r="U51" s="126"/>
      <c r="V51" s="127" t="e">
        <f>W51/(O51+S51)</f>
        <v>#DIV/0!</v>
      </c>
      <c r="W51" s="125">
        <f>SUM(W21:W50)</f>
        <v>0</v>
      </c>
      <c r="X51" s="128"/>
      <c r="Y51" s="123"/>
      <c r="AB51" s="130"/>
    </row>
    <row r="52" spans="2:40" ht="12.65" customHeight="1" x14ac:dyDescent="0.35">
      <c r="L52" s="131"/>
      <c r="O52" s="131"/>
      <c r="P52" s="131"/>
      <c r="Q52" s="131"/>
      <c r="R52" s="131"/>
      <c r="S52" s="131"/>
      <c r="T52" s="132"/>
      <c r="U52" s="133"/>
      <c r="Y52" s="101"/>
    </row>
    <row r="53" spans="2:40" ht="12.65" customHeight="1" x14ac:dyDescent="0.35">
      <c r="B53" s="134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U53" s="101"/>
      <c r="V53" s="134"/>
      <c r="Y53" s="101"/>
    </row>
    <row r="54" spans="2:40" ht="12.65" customHeight="1" x14ac:dyDescent="0.35">
      <c r="B54" s="135"/>
      <c r="D54" s="87"/>
      <c r="E54" s="87"/>
      <c r="F54" s="87"/>
      <c r="G54" s="87"/>
      <c r="Q54" s="87"/>
      <c r="R54" s="87"/>
      <c r="T54" s="131"/>
      <c r="V54" s="135"/>
    </row>
    <row r="55" spans="2:40" ht="12.65" customHeight="1" x14ac:dyDescent="0.35">
      <c r="B55" s="135"/>
      <c r="D55" s="87"/>
      <c r="E55" s="87"/>
      <c r="F55" s="87"/>
      <c r="G55" s="87"/>
      <c r="Q55" s="87"/>
      <c r="R55" s="87"/>
      <c r="V55" s="135"/>
    </row>
    <row r="56" spans="2:40" ht="12.65" customHeight="1" x14ac:dyDescent="0.35">
      <c r="B56" s="135"/>
      <c r="D56" s="87"/>
      <c r="E56" s="87"/>
      <c r="F56" s="87"/>
      <c r="G56" s="87"/>
      <c r="Q56" s="87"/>
      <c r="R56" s="87"/>
      <c r="S56" s="87"/>
      <c r="T56" s="87"/>
      <c r="V56" s="135"/>
    </row>
    <row r="57" spans="2:40" ht="12.65" customHeight="1" x14ac:dyDescent="0.35">
      <c r="B57" s="135"/>
      <c r="D57" s="87"/>
      <c r="E57" s="87"/>
      <c r="F57" s="87"/>
      <c r="G57" s="87"/>
      <c r="Q57" s="87"/>
      <c r="R57" s="87"/>
      <c r="S57" s="87"/>
      <c r="T57" s="87"/>
      <c r="V57" s="135"/>
    </row>
    <row r="58" spans="2:40" ht="12.65" customHeight="1" x14ac:dyDescent="0.35">
      <c r="D58" s="87"/>
      <c r="E58" s="87"/>
      <c r="F58" s="87"/>
      <c r="G58" s="87"/>
      <c r="Q58" s="87"/>
      <c r="R58" s="87"/>
      <c r="S58" s="87"/>
      <c r="T58" s="87"/>
    </row>
    <row r="59" spans="2:40" ht="12.65" customHeight="1" x14ac:dyDescent="0.35">
      <c r="B59" s="134"/>
      <c r="D59" s="87"/>
      <c r="E59" s="87"/>
      <c r="F59" s="87"/>
      <c r="G59" s="87"/>
      <c r="Q59" s="87"/>
      <c r="R59" s="87"/>
      <c r="S59" s="87"/>
      <c r="T59" s="87"/>
      <c r="V59" s="134"/>
    </row>
    <row r="60" spans="2:40" ht="12.65" customHeight="1" x14ac:dyDescent="0.35">
      <c r="B60" s="135"/>
      <c r="D60" s="87"/>
      <c r="E60" s="87"/>
      <c r="F60" s="87"/>
      <c r="G60" s="87"/>
      <c r="Q60" s="87"/>
      <c r="R60" s="87"/>
      <c r="T60" s="87"/>
      <c r="V60" s="135"/>
    </row>
    <row r="61" spans="2:40" ht="12.65" customHeight="1" x14ac:dyDescent="0.35">
      <c r="B61" s="136"/>
      <c r="D61" s="87"/>
      <c r="E61" s="87"/>
      <c r="F61" s="87"/>
      <c r="G61" s="87"/>
      <c r="T61" s="87"/>
      <c r="V61" s="136"/>
    </row>
    <row r="62" spans="2:40" ht="12.65" customHeight="1" x14ac:dyDescent="0.35">
      <c r="B62" s="135"/>
      <c r="D62" s="87"/>
      <c r="E62" s="87"/>
      <c r="F62" s="87"/>
      <c r="G62" s="87"/>
      <c r="T62" s="87"/>
      <c r="V62" s="135"/>
    </row>
    <row r="63" spans="2:40" ht="12.65" customHeight="1" x14ac:dyDescent="0.35">
      <c r="B63" s="135"/>
      <c r="D63" s="87"/>
      <c r="E63" s="87"/>
      <c r="F63" s="87"/>
      <c r="G63" s="87"/>
      <c r="T63" s="87"/>
      <c r="V63" s="135"/>
    </row>
    <row r="64" spans="2:40" ht="12.65" customHeight="1" x14ac:dyDescent="0.35">
      <c r="D64" s="87"/>
      <c r="E64" s="87"/>
      <c r="F64" s="87"/>
      <c r="G64" s="87"/>
      <c r="T64" s="87"/>
    </row>
    <row r="65" spans="2:22" ht="12.65" customHeight="1" x14ac:dyDescent="0.35">
      <c r="B65" s="134"/>
      <c r="D65" s="87"/>
      <c r="E65" s="87"/>
      <c r="F65" s="87"/>
      <c r="G65" s="87"/>
      <c r="T65" s="137"/>
      <c r="U65" s="137"/>
      <c r="V65" s="134"/>
    </row>
    <row r="66" spans="2:22" ht="12.65" customHeight="1" x14ac:dyDescent="0.35">
      <c r="B66" s="135"/>
      <c r="D66" s="87"/>
      <c r="E66" s="87"/>
      <c r="F66" s="87"/>
      <c r="G66" s="87"/>
      <c r="T66" s="87"/>
      <c r="V66" s="135"/>
    </row>
    <row r="67" spans="2:22" ht="12.65" customHeight="1" x14ac:dyDescent="0.35">
      <c r="B67" s="135"/>
      <c r="D67" s="87"/>
      <c r="E67" s="87"/>
      <c r="F67" s="87"/>
      <c r="G67" s="87"/>
      <c r="T67" s="87"/>
      <c r="V67" s="135"/>
    </row>
    <row r="68" spans="2:22" ht="12.65" customHeight="1" x14ac:dyDescent="0.35">
      <c r="B68" s="135"/>
      <c r="D68" s="87"/>
      <c r="E68" s="87"/>
      <c r="F68" s="87"/>
      <c r="G68" s="87"/>
      <c r="T68" s="87"/>
      <c r="U68" s="137"/>
      <c r="V68" s="135"/>
    </row>
    <row r="69" spans="2:22" ht="12.65" customHeight="1" x14ac:dyDescent="0.35">
      <c r="T69" s="87"/>
    </row>
    <row r="70" spans="2:22" ht="12.65" customHeight="1" x14ac:dyDescent="0.35">
      <c r="T70" s="87"/>
    </row>
    <row r="71" spans="2:22" ht="12.65" customHeight="1" x14ac:dyDescent="0.35">
      <c r="T71" s="87"/>
    </row>
    <row r="72" spans="2:22" ht="12.65" customHeight="1" x14ac:dyDescent="0.35"/>
    <row r="73" spans="2:22" ht="12.65" customHeight="1" x14ac:dyDescent="0.35"/>
    <row r="74" spans="2:22" ht="12.65" customHeight="1" x14ac:dyDescent="0.35"/>
    <row r="75" spans="2:22" ht="12.65" customHeight="1" x14ac:dyDescent="0.35"/>
  </sheetData>
  <conditionalFormatting sqref="U21:U50">
    <cfRule type="cellIs" dxfId="8" priority="1" operator="lessThan">
      <formula>0</formula>
    </cfRule>
  </conditionalFormatting>
  <dataValidations count="8">
    <dataValidation type="list" allowBlank="1" showInputMessage="1" showErrorMessage="1" sqref="H21:H50" xr:uid="{2BC22714-5D20-49D1-B341-2715B74EE9A4}">
      <formula1>"Small-cap,Mid-cap"</formula1>
    </dataValidation>
    <dataValidation type="list" allowBlank="1" showInputMessage="1" showErrorMessage="1" sqref="I21:I50" xr:uid="{39F8E240-4B3E-41FD-AAC8-5DA9B0BE784A}">
      <formula1>"Directe,Indirecte"</formula1>
    </dataValidation>
    <dataValidation type="list" allowBlank="1" showInputMessage="1" showErrorMessage="1" sqref="G21:G50" xr:uid="{4F0CEF7B-4C83-4EE6-BDC4-49249E50B04B}">
      <formula1>"Capital-Innovation,Capital-Développement,Capital-Transmission,Dette Hybride"</formula1>
    </dataValidation>
    <dataValidation type="list" allowBlank="1" showInputMessage="1" showErrorMessage="1" sqref="D10:E10" xr:uid="{B11EF3F2-4F77-4A71-A88D-63F3067369A9}">
      <formula1>Semestres</formula1>
    </dataValidation>
    <dataValidation type="list" allowBlank="1" showInputMessage="1" showErrorMessage="1" sqref="H983059:K983088 H65555:K65584 H131091:K131120 H196627:K196656 H262163:K262192 H327699:K327728 H393235:K393264 H458771:K458800 H524307:K524336 H589843:K589872 H655379:K655408 H720915:K720944 H786451:K786480 H851987:K852016 H917523:K917552" xr:uid="{3C038E1B-B07D-4F16-9163-75E1B0C7F55C}">
      <formula1>Sortie2</formula1>
    </dataValidation>
    <dataValidation type="list" allowBlank="1" showInputMessage="1" showErrorMessage="1" sqref="M983059:N983088 M65555:N65584 M131091:N131120 M196627:N196656 M262163:N262192 M327699:N327728 M393235:N393264 M458771:N458800 M524307:N524336 M589843:N589872 M655379:N655408 M720915:N720944 M786451:N786480 M851987:N852016 M917523:N917552 R26:R50" xr:uid="{408EF42C-E601-49BB-969F-0D952FC52B9B}">
      <formula1>total</formula1>
    </dataValidation>
    <dataValidation type="list" allowBlank="1" showInputMessage="1" showErrorMessage="1" sqref="F21:F30" xr:uid="{20D5C282-4647-43ED-807F-8BAC8D8E8749}">
      <formula1>"EUR,USD,GBP,Autre"</formula1>
    </dataValidation>
    <dataValidation type="list" allowBlank="1" showInputMessage="1" showErrorMessage="1" sqref="E21:E50" xr:uid="{873E3444-150D-4F1A-A66A-79D533008B7D}">
      <formula1>"France,UE,Norvège,Suisse,Royaume-Uni,Autre OCDE"</formula1>
    </dataValidation>
  </dataValidations>
  <pageMargins left="0.7" right="0.7" top="0.75" bottom="0.75" header="0.3" footer="0.3"/>
  <pageSetup paperSize="9" scale="20" orientation="portrait" r:id="rId1"/>
  <colBreaks count="1" manualBreakCount="1">
    <brk id="2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1507E-2653-46C5-9E3B-A50D497CE28A}">
  <sheetPr>
    <tabColor theme="0" tint="-0.249977111117893"/>
  </sheetPr>
  <dimension ref="A1"/>
  <sheetViews>
    <sheetView view="pageBreakPreview" zoomScale="70" zoomScaleNormal="100" zoomScaleSheetLayoutView="70" workbookViewId="0"/>
  </sheetViews>
  <sheetFormatPr defaultRowHeight="12.5" x14ac:dyDescent="0.25"/>
  <cols>
    <col min="1" max="16384" width="8.7265625" style="79"/>
  </cols>
  <sheetData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D505B-103F-408B-AF1B-F565DE7F8167}">
  <sheetPr>
    <tabColor theme="0" tint="-0.249977111117893"/>
  </sheetPr>
  <dimension ref="A1:V177"/>
  <sheetViews>
    <sheetView showGridLines="0" zoomScale="70" zoomScaleNormal="70" zoomScaleSheetLayoutView="85" workbookViewId="0"/>
  </sheetViews>
  <sheetFormatPr defaultColWidth="11.453125" defaultRowHeight="10" outlineLevelRow="1" outlineLevelCol="1" x14ac:dyDescent="0.35"/>
  <cols>
    <col min="1" max="1" width="1.7265625" style="87" customWidth="1"/>
    <col min="2" max="2" width="3" style="87" customWidth="1"/>
    <col min="3" max="3" width="37.453125" style="147" customWidth="1"/>
    <col min="4" max="4" width="16" style="150" bestFit="1" customWidth="1"/>
    <col min="5" max="13" width="11.453125" style="150" customWidth="1"/>
    <col min="14" max="14" width="11.453125" style="152" customWidth="1" outlineLevel="1"/>
    <col min="15" max="15" width="13.08984375" style="87" customWidth="1" outlineLevel="1"/>
    <col min="16" max="16384" width="11.453125" style="147"/>
  </cols>
  <sheetData>
    <row r="1" spans="1:15" s="84" customFormat="1" ht="26" x14ac:dyDescent="0.35">
      <c r="C1" s="81" t="s">
        <v>100</v>
      </c>
      <c r="D1" s="82"/>
      <c r="E1" s="82"/>
      <c r="F1" s="82"/>
      <c r="G1" s="82"/>
      <c r="H1" s="82"/>
      <c r="I1" s="82"/>
      <c r="J1" s="82"/>
      <c r="K1" s="82"/>
      <c r="L1" s="83"/>
      <c r="M1" s="83"/>
      <c r="N1" s="138"/>
    </row>
    <row r="2" spans="1:15" s="85" customFormat="1" ht="13" x14ac:dyDescent="0.35">
      <c r="C2" s="85" t="s">
        <v>63</v>
      </c>
      <c r="D2" s="139"/>
      <c r="E2" s="139"/>
      <c r="F2" s="139"/>
      <c r="G2" s="139"/>
      <c r="H2" s="139"/>
      <c r="I2" s="139"/>
      <c r="J2" s="139"/>
      <c r="K2" s="139"/>
      <c r="L2" s="140"/>
      <c r="M2" s="140"/>
      <c r="N2" s="141"/>
    </row>
    <row r="3" spans="1:15" s="85" customFormat="1" ht="13" x14ac:dyDescent="0.35">
      <c r="C3" s="260" t="s">
        <v>239</v>
      </c>
      <c r="D3" s="139"/>
      <c r="E3" s="139"/>
      <c r="F3" s="139"/>
      <c r="G3" s="139"/>
      <c r="H3" s="139"/>
      <c r="I3" s="139"/>
      <c r="J3" s="139"/>
      <c r="K3" s="139"/>
      <c r="L3" s="140"/>
      <c r="M3" s="140"/>
      <c r="N3" s="141"/>
    </row>
    <row r="4" spans="1:15" s="142" customFormat="1" ht="13" thickBot="1" x14ac:dyDescent="0.4">
      <c r="A4" s="88"/>
      <c r="B4" s="88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4"/>
      <c r="O4" s="88"/>
    </row>
    <row r="5" spans="1:15" ht="13.5" thickTop="1" thickBot="1" x14ac:dyDescent="0.4">
      <c r="A5" s="86"/>
      <c r="B5" s="145">
        <v>0</v>
      </c>
      <c r="C5" s="146" t="s">
        <v>101</v>
      </c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4"/>
      <c r="O5" s="86"/>
    </row>
    <row r="6" spans="1:15" s="142" customFormat="1" ht="13" thickTop="1" x14ac:dyDescent="0.35">
      <c r="A6" s="88"/>
      <c r="B6" s="8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4"/>
      <c r="O6" s="88"/>
    </row>
    <row r="7" spans="1:15" s="142" customFormat="1" ht="12.5" x14ac:dyDescent="0.35">
      <c r="A7" s="88"/>
      <c r="B7" s="88"/>
      <c r="D7" s="149" t="s">
        <v>90</v>
      </c>
      <c r="E7" s="149" t="s">
        <v>92</v>
      </c>
      <c r="F7" s="149" t="s">
        <v>94</v>
      </c>
      <c r="G7" s="149" t="s">
        <v>96</v>
      </c>
      <c r="H7" s="149" t="s">
        <v>70</v>
      </c>
      <c r="I7" s="149" t="s">
        <v>91</v>
      </c>
      <c r="J7" s="149" t="s">
        <v>93</v>
      </c>
      <c r="K7" s="149" t="s">
        <v>95</v>
      </c>
      <c r="L7" s="149" t="s">
        <v>97</v>
      </c>
      <c r="M7" s="149" t="s">
        <v>98</v>
      </c>
      <c r="N7" s="144"/>
      <c r="O7" s="88"/>
    </row>
    <row r="8" spans="1:15" s="142" customFormat="1" ht="12.5" x14ac:dyDescent="0.35">
      <c r="A8" s="88"/>
      <c r="B8" s="88"/>
      <c r="C8" s="150" t="s">
        <v>102</v>
      </c>
      <c r="D8" s="151">
        <f>-D47+D84+D120</f>
        <v>0</v>
      </c>
      <c r="E8" s="151">
        <f t="shared" ref="E8:M8" si="0">-E47+E84+E120</f>
        <v>0</v>
      </c>
      <c r="F8" s="151">
        <f t="shared" si="0"/>
        <v>0</v>
      </c>
      <c r="G8" s="151">
        <f t="shared" si="0"/>
        <v>0</v>
      </c>
      <c r="H8" s="151">
        <f t="shared" si="0"/>
        <v>0</v>
      </c>
      <c r="I8" s="151">
        <f t="shared" si="0"/>
        <v>0</v>
      </c>
      <c r="J8" s="151">
        <f t="shared" si="0"/>
        <v>0</v>
      </c>
      <c r="K8" s="151">
        <f t="shared" si="0"/>
        <v>0</v>
      </c>
      <c r="L8" s="151">
        <f t="shared" si="0"/>
        <v>0</v>
      </c>
      <c r="M8" s="151">
        <f t="shared" si="0"/>
        <v>0</v>
      </c>
      <c r="N8" s="144"/>
      <c r="O8" s="88"/>
    </row>
    <row r="9" spans="1:15" s="142" customFormat="1" ht="12.5" x14ac:dyDescent="0.35">
      <c r="A9" s="88"/>
      <c r="B9" s="88"/>
      <c r="C9" s="150" t="s">
        <v>103</v>
      </c>
      <c r="D9" s="151">
        <f>D8</f>
        <v>0</v>
      </c>
      <c r="E9" s="151">
        <f>E8+D9</f>
        <v>0</v>
      </c>
      <c r="F9" s="151">
        <f t="shared" ref="F9:M9" si="1">F8+E9</f>
        <v>0</v>
      </c>
      <c r="G9" s="151">
        <f t="shared" si="1"/>
        <v>0</v>
      </c>
      <c r="H9" s="151">
        <f t="shared" si="1"/>
        <v>0</v>
      </c>
      <c r="I9" s="151">
        <f t="shared" si="1"/>
        <v>0</v>
      </c>
      <c r="J9" s="151">
        <f t="shared" si="1"/>
        <v>0</v>
      </c>
      <c r="K9" s="151">
        <f t="shared" si="1"/>
        <v>0</v>
      </c>
      <c r="L9" s="151">
        <f t="shared" si="1"/>
        <v>0</v>
      </c>
      <c r="M9" s="151">
        <f t="shared" si="1"/>
        <v>0</v>
      </c>
      <c r="N9" s="144"/>
      <c r="O9" s="88"/>
    </row>
    <row r="10" spans="1:15" s="142" customFormat="1" ht="12.5" x14ac:dyDescent="0.35">
      <c r="A10" s="88"/>
      <c r="B10" s="88"/>
      <c r="C10" s="150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4"/>
      <c r="O10" s="88"/>
    </row>
    <row r="11" spans="1:15" s="142" customFormat="1" ht="12.5" x14ac:dyDescent="0.35">
      <c r="A11" s="88"/>
      <c r="B11" s="88"/>
      <c r="C11" s="150" t="s">
        <v>104</v>
      </c>
      <c r="D11" s="151" t="str">
        <f>IFERROR(-D135+D150+D153+D160,"")</f>
        <v/>
      </c>
      <c r="E11" s="151" t="str">
        <f t="shared" ref="E11:M11" si="2">IFERROR(-E135+E150+E153+E160,"")</f>
        <v/>
      </c>
      <c r="F11" s="151" t="str">
        <f t="shared" si="2"/>
        <v/>
      </c>
      <c r="G11" s="151" t="str">
        <f t="shared" si="2"/>
        <v/>
      </c>
      <c r="H11" s="151" t="str">
        <f t="shared" si="2"/>
        <v/>
      </c>
      <c r="I11" s="151" t="str">
        <f t="shared" si="2"/>
        <v/>
      </c>
      <c r="J11" s="151" t="str">
        <f t="shared" si="2"/>
        <v/>
      </c>
      <c r="K11" s="151" t="str">
        <f t="shared" si="2"/>
        <v/>
      </c>
      <c r="L11" s="151" t="str">
        <f t="shared" si="2"/>
        <v/>
      </c>
      <c r="M11" s="151" t="str">
        <f t="shared" si="2"/>
        <v/>
      </c>
      <c r="N11" s="144"/>
      <c r="O11" s="88"/>
    </row>
    <row r="12" spans="1:15" s="142" customFormat="1" ht="12.5" x14ac:dyDescent="0.35">
      <c r="A12" s="88"/>
      <c r="B12" s="88"/>
      <c r="C12" s="150" t="s">
        <v>105</v>
      </c>
      <c r="D12" s="151" t="str">
        <f>D11</f>
        <v/>
      </c>
      <c r="E12" s="151" t="str">
        <f>IFERROR(E11+D12,"")</f>
        <v/>
      </c>
      <c r="F12" s="151" t="str">
        <f t="shared" ref="F12:M12" si="3">IFERROR(F11+E12,"")</f>
        <v/>
      </c>
      <c r="G12" s="151" t="str">
        <f t="shared" si="3"/>
        <v/>
      </c>
      <c r="H12" s="151" t="str">
        <f t="shared" si="3"/>
        <v/>
      </c>
      <c r="I12" s="151" t="str">
        <f t="shared" si="3"/>
        <v/>
      </c>
      <c r="J12" s="151" t="str">
        <f t="shared" si="3"/>
        <v/>
      </c>
      <c r="K12" s="151" t="str">
        <f t="shared" si="3"/>
        <v/>
      </c>
      <c r="L12" s="151" t="str">
        <f t="shared" si="3"/>
        <v/>
      </c>
      <c r="M12" s="151" t="str">
        <f t="shared" si="3"/>
        <v/>
      </c>
      <c r="N12" s="144"/>
      <c r="O12" s="88"/>
    </row>
    <row r="13" spans="1:15" s="142" customFormat="1" ht="13" thickBot="1" x14ac:dyDescent="0.4">
      <c r="A13" s="88"/>
      <c r="B13" s="88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4"/>
      <c r="O13" s="88"/>
    </row>
    <row r="14" spans="1:15" ht="13.5" thickTop="1" thickBot="1" x14ac:dyDescent="0.4">
      <c r="A14" s="86"/>
      <c r="B14" s="145">
        <v>1</v>
      </c>
      <c r="C14" s="146" t="s">
        <v>106</v>
      </c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4"/>
      <c r="O14" s="86"/>
    </row>
    <row r="15" spans="1:15" ht="10.5" thickTop="1" x14ac:dyDescent="0.35">
      <c r="A15" s="86"/>
      <c r="B15" s="86"/>
      <c r="C15" s="150"/>
      <c r="O15" s="86"/>
    </row>
    <row r="16" spans="1:15" ht="10.5" x14ac:dyDescent="0.35">
      <c r="A16" s="86"/>
      <c r="B16" s="86"/>
      <c r="D16" s="149" t="s">
        <v>90</v>
      </c>
      <c r="E16" s="149" t="s">
        <v>92</v>
      </c>
      <c r="F16" s="149" t="s">
        <v>94</v>
      </c>
      <c r="G16" s="149" t="s">
        <v>96</v>
      </c>
      <c r="H16" s="149" t="s">
        <v>70</v>
      </c>
      <c r="I16" s="149" t="s">
        <v>91</v>
      </c>
      <c r="J16" s="149" t="s">
        <v>93</v>
      </c>
      <c r="K16" s="149" t="s">
        <v>95</v>
      </c>
      <c r="L16" s="149" t="s">
        <v>97</v>
      </c>
      <c r="M16" s="149" t="s">
        <v>98</v>
      </c>
      <c r="O16" s="86"/>
    </row>
    <row r="17" spans="1:15" x14ac:dyDescent="0.35">
      <c r="A17" s="86"/>
      <c r="B17" s="86"/>
      <c r="C17" s="153" t="str">
        <f>IF('12. Hypothèses'!C21&lt;&gt;"",'12. Hypothèses'!C21,"")</f>
        <v/>
      </c>
      <c r="D17" s="154" t="str">
        <f>IFERROR(IF(VLOOKUP($C17,'12. Hypothèses'!$C$21:$X$50,10,FALSE)=D$16,VLOOKUP($C17,'12. Hypothèses'!$C$21:$X$50,13,FALSE),0)+IF(VLOOKUP($C17,'12. Hypothèses'!$C$21:$X$50,16,FALSE)=D$16,VLOOKUP($C17,'12. Hypothèses'!$C$21:$X$50,17,FALSE),0),"")</f>
        <v/>
      </c>
      <c r="E17" s="154" t="str">
        <f>IFERROR(IF(VLOOKUP($C17,'12. Hypothèses'!$C$21:$X$50,10,FALSE)=E$16,VLOOKUP($C17,'12. Hypothèses'!$C$21:$X$50,13,FALSE),0)+IF(VLOOKUP($C17,'12. Hypothèses'!$C$21:$X$50,16,FALSE)=E$16,VLOOKUP($C17,'12. Hypothèses'!$C$21:$X$50,17,FALSE),0),"")</f>
        <v/>
      </c>
      <c r="F17" s="154" t="str">
        <f>IFERROR(IF(VLOOKUP($C17,'12. Hypothèses'!$C$21:$X$50,10,FALSE)=F$16,VLOOKUP($C17,'12. Hypothèses'!$C$21:$X$50,13,FALSE),0)+IF(VLOOKUP($C17,'12. Hypothèses'!$C$21:$X$50,16,FALSE)=F$16,VLOOKUP($C17,'12. Hypothèses'!$C$21:$X$50,17,FALSE),0),"")</f>
        <v/>
      </c>
      <c r="G17" s="154" t="str">
        <f>IFERROR(IF(VLOOKUP($C17,'12. Hypothèses'!$C$21:$X$50,10,FALSE)=G$16,VLOOKUP($C17,'12. Hypothèses'!$C$21:$X$50,13,FALSE),0)+IF(VLOOKUP($C17,'12. Hypothèses'!$C$21:$X$50,16,FALSE)=G$16,VLOOKUP($C17,'12. Hypothèses'!$C$21:$X$50,17,FALSE),0),"")</f>
        <v/>
      </c>
      <c r="H17" s="154" t="str">
        <f>IFERROR(IF(VLOOKUP($C17,'12. Hypothèses'!$C$21:$X$50,10,FALSE)=H$16,VLOOKUP($C17,'12. Hypothèses'!$C$21:$X$50,13,FALSE),0)+IF(VLOOKUP($C17,'12. Hypothèses'!$C$21:$X$50,16,FALSE)=H$16,VLOOKUP($C17,'12. Hypothèses'!$C$21:$X$50,17,FALSE),0),"")</f>
        <v/>
      </c>
      <c r="I17" s="154" t="str">
        <f>IFERROR(IF(VLOOKUP($C17,'12. Hypothèses'!$C$21:$X$50,10,FALSE)=I$16,VLOOKUP($C17,'12. Hypothèses'!$C$21:$X$50,13,FALSE),0)+IF(VLOOKUP($C17,'12. Hypothèses'!$C$21:$X$50,16,FALSE)=I$16,VLOOKUP($C17,'12. Hypothèses'!$C$21:$X$50,17,FALSE),0),"")</f>
        <v/>
      </c>
      <c r="J17" s="154" t="str">
        <f>IFERROR(IF(VLOOKUP($C17,'12. Hypothèses'!$C$21:$X$50,10,FALSE)=J$16,VLOOKUP($C17,'12. Hypothèses'!$C$21:$X$50,13,FALSE),0)+IF(VLOOKUP($C17,'12. Hypothèses'!$C$21:$X$50,16,FALSE)=J$16,VLOOKUP($C17,'12. Hypothèses'!$C$21:$X$50,17,FALSE),0),"")</f>
        <v/>
      </c>
      <c r="K17" s="154" t="str">
        <f>IFERROR(IF(VLOOKUP($C17,'12. Hypothèses'!$C$21:$X$50,10,FALSE)=K$16,VLOOKUP($C17,'12. Hypothèses'!$C$21:$X$50,13,FALSE),0)+IF(VLOOKUP($C17,'12. Hypothèses'!$C$21:$X$50,16,FALSE)=K$16,VLOOKUP($C17,'12. Hypothèses'!$C$21:$X$50,17,FALSE),0),"")</f>
        <v/>
      </c>
      <c r="L17" s="154" t="str">
        <f>IFERROR(IF(VLOOKUP($C17,'12. Hypothèses'!$C$21:$X$50,10,FALSE)=L$16,VLOOKUP($C17,'12. Hypothèses'!$C$21:$X$50,13,FALSE),0)+IF(VLOOKUP($C17,'12. Hypothèses'!$C$21:$X$50,16,FALSE)=L$16,VLOOKUP($C17,'12. Hypothèses'!$C$21:$X$50,17,FALSE),0),"")</f>
        <v/>
      </c>
      <c r="M17" s="154" t="str">
        <f>IFERROR(IF(VLOOKUP($C17,'12. Hypothèses'!$C$21:$X$50,10,FALSE)=M$16,VLOOKUP($C17,'12. Hypothèses'!$C$21:$X$50,13,FALSE),0)+IF(VLOOKUP($C17,'12. Hypothèses'!$C$21:$X$50,16,FALSE)=M$16,VLOOKUP($C17,'12. Hypothèses'!$C$21:$X$50,17,FALSE),0),"")</f>
        <v/>
      </c>
      <c r="O17" s="86"/>
    </row>
    <row r="18" spans="1:15" x14ac:dyDescent="0.35">
      <c r="A18" s="86"/>
      <c r="B18" s="86"/>
      <c r="C18" s="153" t="str">
        <f>IF('12. Hypothèses'!C22&lt;&gt;"",'12. Hypothèses'!C22,"")</f>
        <v/>
      </c>
      <c r="D18" s="154" t="str">
        <f>IFERROR(IF(VLOOKUP($C18,'12. Hypothèses'!$C$21:$X$50,10,FALSE)=D$16,VLOOKUP($C18,'12. Hypothèses'!$C$21:$X$50,13,FALSE),0)+IF(VLOOKUP($C18,'12. Hypothèses'!$C$21:$X$50,16,FALSE)=D$16,VLOOKUP($C18,'12. Hypothèses'!$C$21:$X$50,17,FALSE),0),"")</f>
        <v/>
      </c>
      <c r="E18" s="154" t="str">
        <f>IFERROR(IF(VLOOKUP($C18,'12. Hypothèses'!$C$21:$X$50,10,FALSE)=E$16,VLOOKUP($C18,'12. Hypothèses'!$C$21:$X$50,13,FALSE),0)+IF(VLOOKUP($C18,'12. Hypothèses'!$C$21:$X$50,16,FALSE)=E$16,VLOOKUP($C18,'12. Hypothèses'!$C$21:$X$50,17,FALSE),0),"")</f>
        <v/>
      </c>
      <c r="F18" s="154" t="str">
        <f>IFERROR(IF(VLOOKUP($C18,'12. Hypothèses'!$C$21:$X$50,10,FALSE)=F$16,VLOOKUP($C18,'12. Hypothèses'!$C$21:$X$50,13,FALSE),0)+IF(VLOOKUP($C18,'12. Hypothèses'!$C$21:$X$50,16,FALSE)=F$16,VLOOKUP($C18,'12. Hypothèses'!$C$21:$X$50,17,FALSE),0),"")</f>
        <v/>
      </c>
      <c r="G18" s="154" t="str">
        <f>IFERROR(IF(VLOOKUP($C18,'12. Hypothèses'!$C$21:$X$50,10,FALSE)=G$16,VLOOKUP($C18,'12. Hypothèses'!$C$21:$X$50,13,FALSE),0)+IF(VLOOKUP($C18,'12. Hypothèses'!$C$21:$X$50,16,FALSE)=G$16,VLOOKUP($C18,'12. Hypothèses'!$C$21:$X$50,17,FALSE),0),"")</f>
        <v/>
      </c>
      <c r="H18" s="154" t="str">
        <f>IFERROR(IF(VLOOKUP($C18,'12. Hypothèses'!$C$21:$X$50,10,FALSE)=H$16,VLOOKUP($C18,'12. Hypothèses'!$C$21:$X$50,13,FALSE),0)+IF(VLOOKUP($C18,'12. Hypothèses'!$C$21:$X$50,16,FALSE)=H$16,VLOOKUP($C18,'12. Hypothèses'!$C$21:$X$50,17,FALSE),0),"")</f>
        <v/>
      </c>
      <c r="I18" s="154" t="str">
        <f>IFERROR(IF(VLOOKUP($C18,'12. Hypothèses'!$C$21:$X$50,10,FALSE)=I$16,VLOOKUP($C18,'12. Hypothèses'!$C$21:$X$50,13,FALSE),0)+IF(VLOOKUP($C18,'12. Hypothèses'!$C$21:$X$50,16,FALSE)=I$16,VLOOKUP($C18,'12. Hypothèses'!$C$21:$X$50,17,FALSE),0),"")</f>
        <v/>
      </c>
      <c r="J18" s="154" t="str">
        <f>IFERROR(IF(VLOOKUP($C18,'12. Hypothèses'!$C$21:$X$50,10,FALSE)=J$16,VLOOKUP($C18,'12. Hypothèses'!$C$21:$X$50,13,FALSE),0)+IF(VLOOKUP($C18,'12. Hypothèses'!$C$21:$X$50,16,FALSE)=J$16,VLOOKUP($C18,'12. Hypothèses'!$C$21:$X$50,17,FALSE),0),"")</f>
        <v/>
      </c>
      <c r="K18" s="154" t="str">
        <f>IFERROR(IF(VLOOKUP($C18,'12. Hypothèses'!$C$21:$X$50,10,FALSE)=K$16,VLOOKUP($C18,'12. Hypothèses'!$C$21:$X$50,13,FALSE),0)+IF(VLOOKUP($C18,'12. Hypothèses'!$C$21:$X$50,16,FALSE)=K$16,VLOOKUP($C18,'12. Hypothèses'!$C$21:$X$50,17,FALSE),0),"")</f>
        <v/>
      </c>
      <c r="L18" s="154" t="str">
        <f>IFERROR(IF(VLOOKUP($C18,'12. Hypothèses'!$C$21:$X$50,10,FALSE)=L$16,VLOOKUP($C18,'12. Hypothèses'!$C$21:$X$50,13,FALSE),0)+IF(VLOOKUP($C18,'12. Hypothèses'!$C$21:$X$50,16,FALSE)=L$16,VLOOKUP($C18,'12. Hypothèses'!$C$21:$X$50,17,FALSE),0),"")</f>
        <v/>
      </c>
      <c r="M18" s="154" t="str">
        <f>IFERROR(IF(VLOOKUP($C18,'12. Hypothèses'!$C$21:$X$50,10,FALSE)=M$16,VLOOKUP($C18,'12. Hypothèses'!$C$21:$X$50,13,FALSE),0)+IF(VLOOKUP($C18,'12. Hypothèses'!$C$21:$X$50,16,FALSE)=M$16,VLOOKUP($C18,'12. Hypothèses'!$C$21:$X$50,17,FALSE),0),"")</f>
        <v/>
      </c>
      <c r="O18" s="86"/>
    </row>
    <row r="19" spans="1:15" x14ac:dyDescent="0.35">
      <c r="A19" s="86"/>
      <c r="B19" s="86"/>
      <c r="C19" s="153" t="str">
        <f>IF('12. Hypothèses'!C23&lt;&gt;"",'12. Hypothèses'!C23,"")</f>
        <v/>
      </c>
      <c r="D19" s="154" t="str">
        <f>IFERROR(IF(VLOOKUP($C19,'12. Hypothèses'!$C$21:$X$50,10,FALSE)=D$16,VLOOKUP($C19,'12. Hypothèses'!$C$21:$X$50,13,FALSE),0)+IF(VLOOKUP($C19,'12. Hypothèses'!$C$21:$X$50,16,FALSE)=D$16,VLOOKUP($C19,'12. Hypothèses'!$C$21:$X$50,17,FALSE),0),"")</f>
        <v/>
      </c>
      <c r="E19" s="154" t="str">
        <f>IFERROR(IF(VLOOKUP($C19,'12. Hypothèses'!$C$21:$X$50,10,FALSE)=E$16,VLOOKUP($C19,'12. Hypothèses'!$C$21:$X$50,13,FALSE),0)+IF(VLOOKUP($C19,'12. Hypothèses'!$C$21:$X$50,16,FALSE)=E$16,VLOOKUP($C19,'12. Hypothèses'!$C$21:$X$50,17,FALSE),0),"")</f>
        <v/>
      </c>
      <c r="F19" s="154" t="str">
        <f>IFERROR(IF(VLOOKUP($C19,'12. Hypothèses'!$C$21:$X$50,10,FALSE)=F$16,VLOOKUP($C19,'12. Hypothèses'!$C$21:$X$50,13,FALSE),0)+IF(VLOOKUP($C19,'12. Hypothèses'!$C$21:$X$50,16,FALSE)=F$16,VLOOKUP($C19,'12. Hypothèses'!$C$21:$X$50,17,FALSE),0),"")</f>
        <v/>
      </c>
      <c r="G19" s="154" t="str">
        <f>IFERROR(IF(VLOOKUP($C19,'12. Hypothèses'!$C$21:$X$50,10,FALSE)=G$16,VLOOKUP($C19,'12. Hypothèses'!$C$21:$X$50,13,FALSE),0)+IF(VLOOKUP($C19,'12. Hypothèses'!$C$21:$X$50,16,FALSE)=G$16,VLOOKUP($C19,'12. Hypothèses'!$C$21:$X$50,17,FALSE),0),"")</f>
        <v/>
      </c>
      <c r="H19" s="154" t="str">
        <f>IFERROR(IF(VLOOKUP($C19,'12. Hypothèses'!$C$21:$X$50,10,FALSE)=H$16,VLOOKUP($C19,'12. Hypothèses'!$C$21:$X$50,13,FALSE),0)+IF(VLOOKUP($C19,'12. Hypothèses'!$C$21:$X$50,16,FALSE)=H$16,VLOOKUP($C19,'12. Hypothèses'!$C$21:$X$50,17,FALSE),0),"")</f>
        <v/>
      </c>
      <c r="I19" s="154" t="str">
        <f>IFERROR(IF(VLOOKUP($C19,'12. Hypothèses'!$C$21:$X$50,10,FALSE)=I$16,VLOOKUP($C19,'12. Hypothèses'!$C$21:$X$50,13,FALSE),0)+IF(VLOOKUP($C19,'12. Hypothèses'!$C$21:$X$50,16,FALSE)=I$16,VLOOKUP($C19,'12. Hypothèses'!$C$21:$X$50,17,FALSE),0),"")</f>
        <v/>
      </c>
      <c r="J19" s="154" t="str">
        <f>IFERROR(IF(VLOOKUP($C19,'12. Hypothèses'!$C$21:$X$50,10,FALSE)=J$16,VLOOKUP($C19,'12. Hypothèses'!$C$21:$X$50,13,FALSE),0)+IF(VLOOKUP($C19,'12. Hypothèses'!$C$21:$X$50,16,FALSE)=J$16,VLOOKUP($C19,'12. Hypothèses'!$C$21:$X$50,17,FALSE),0),"")</f>
        <v/>
      </c>
      <c r="K19" s="154" t="str">
        <f>IFERROR(IF(VLOOKUP($C19,'12. Hypothèses'!$C$21:$X$50,10,FALSE)=K$16,VLOOKUP($C19,'12. Hypothèses'!$C$21:$X$50,13,FALSE),0)+IF(VLOOKUP($C19,'12. Hypothèses'!$C$21:$X$50,16,FALSE)=K$16,VLOOKUP($C19,'12. Hypothèses'!$C$21:$X$50,17,FALSE),0),"")</f>
        <v/>
      </c>
      <c r="L19" s="154" t="str">
        <f>IFERROR(IF(VLOOKUP($C19,'12. Hypothèses'!$C$21:$X$50,10,FALSE)=L$16,VLOOKUP($C19,'12. Hypothèses'!$C$21:$X$50,13,FALSE),0)+IF(VLOOKUP($C19,'12. Hypothèses'!$C$21:$X$50,16,FALSE)=L$16,VLOOKUP($C19,'12. Hypothèses'!$C$21:$X$50,17,FALSE),0),"")</f>
        <v/>
      </c>
      <c r="M19" s="154" t="str">
        <f>IFERROR(IF(VLOOKUP($C19,'12. Hypothèses'!$C$21:$X$50,10,FALSE)=M$16,VLOOKUP($C19,'12. Hypothèses'!$C$21:$X$50,13,FALSE),0)+IF(VLOOKUP($C19,'12. Hypothèses'!$C$21:$X$50,16,FALSE)=M$16,VLOOKUP($C19,'12. Hypothèses'!$C$21:$X$50,17,FALSE),0),"")</f>
        <v/>
      </c>
      <c r="O19" s="86"/>
    </row>
    <row r="20" spans="1:15" x14ac:dyDescent="0.35">
      <c r="A20" s="86"/>
      <c r="B20" s="86"/>
      <c r="C20" s="153" t="str">
        <f>IF('12. Hypothèses'!C24&lt;&gt;"",'12. Hypothèses'!C24,"")</f>
        <v/>
      </c>
      <c r="D20" s="154" t="str">
        <f>IFERROR(IF(VLOOKUP($C20,'12. Hypothèses'!$C$21:$X$50,10,FALSE)=D$16,VLOOKUP($C20,'12. Hypothèses'!$C$21:$X$50,13,FALSE),0)+IF(VLOOKUP($C20,'12. Hypothèses'!$C$21:$X$50,16,FALSE)=D$16,VLOOKUP($C20,'12. Hypothèses'!$C$21:$X$50,17,FALSE),0),"")</f>
        <v/>
      </c>
      <c r="E20" s="154" t="str">
        <f>IFERROR(IF(VLOOKUP($C20,'12. Hypothèses'!$C$21:$X$50,10,FALSE)=E$16,VLOOKUP($C20,'12. Hypothèses'!$C$21:$X$50,13,FALSE),0)+IF(VLOOKUP($C20,'12. Hypothèses'!$C$21:$X$50,16,FALSE)=E$16,VLOOKUP($C20,'12. Hypothèses'!$C$21:$X$50,17,FALSE),0),"")</f>
        <v/>
      </c>
      <c r="F20" s="154" t="str">
        <f>IFERROR(IF(VLOOKUP($C20,'12. Hypothèses'!$C$21:$X$50,10,FALSE)=F$16,VLOOKUP($C20,'12. Hypothèses'!$C$21:$X$50,13,FALSE),0)+IF(VLOOKUP($C20,'12. Hypothèses'!$C$21:$X$50,16,FALSE)=F$16,VLOOKUP($C20,'12. Hypothèses'!$C$21:$X$50,17,FALSE),0),"")</f>
        <v/>
      </c>
      <c r="G20" s="154" t="str">
        <f>IFERROR(IF(VLOOKUP($C20,'12. Hypothèses'!$C$21:$X$50,10,FALSE)=G$16,VLOOKUP($C20,'12. Hypothèses'!$C$21:$X$50,13,FALSE),0)+IF(VLOOKUP($C20,'12. Hypothèses'!$C$21:$X$50,16,FALSE)=G$16,VLOOKUP($C20,'12. Hypothèses'!$C$21:$X$50,17,FALSE),0),"")</f>
        <v/>
      </c>
      <c r="H20" s="154" t="str">
        <f>IFERROR(IF(VLOOKUP($C20,'12. Hypothèses'!$C$21:$X$50,10,FALSE)=H$16,VLOOKUP($C20,'12. Hypothèses'!$C$21:$X$50,13,FALSE),0)+IF(VLOOKUP($C20,'12. Hypothèses'!$C$21:$X$50,16,FALSE)=H$16,VLOOKUP($C20,'12. Hypothèses'!$C$21:$X$50,17,FALSE),0),"")</f>
        <v/>
      </c>
      <c r="I20" s="154" t="str">
        <f>IFERROR(IF(VLOOKUP($C20,'12. Hypothèses'!$C$21:$X$50,10,FALSE)=I$16,VLOOKUP($C20,'12. Hypothèses'!$C$21:$X$50,13,FALSE),0)+IF(VLOOKUP($C20,'12. Hypothèses'!$C$21:$X$50,16,FALSE)=I$16,VLOOKUP($C20,'12. Hypothèses'!$C$21:$X$50,17,FALSE),0),"")</f>
        <v/>
      </c>
      <c r="J20" s="154" t="str">
        <f>IFERROR(IF(VLOOKUP($C20,'12. Hypothèses'!$C$21:$X$50,10,FALSE)=J$16,VLOOKUP($C20,'12. Hypothèses'!$C$21:$X$50,13,FALSE),0)+IF(VLOOKUP($C20,'12. Hypothèses'!$C$21:$X$50,16,FALSE)=J$16,VLOOKUP($C20,'12. Hypothèses'!$C$21:$X$50,17,FALSE),0),"")</f>
        <v/>
      </c>
      <c r="K20" s="154" t="str">
        <f>IFERROR(IF(VLOOKUP($C20,'12. Hypothèses'!$C$21:$X$50,10,FALSE)=K$16,VLOOKUP($C20,'12. Hypothèses'!$C$21:$X$50,13,FALSE),0)+IF(VLOOKUP($C20,'12. Hypothèses'!$C$21:$X$50,16,FALSE)=K$16,VLOOKUP($C20,'12. Hypothèses'!$C$21:$X$50,17,FALSE),0),"")</f>
        <v/>
      </c>
      <c r="L20" s="154" t="str">
        <f>IFERROR(IF(VLOOKUP($C20,'12. Hypothèses'!$C$21:$X$50,10,FALSE)=L$16,VLOOKUP($C20,'12. Hypothèses'!$C$21:$X$50,13,FALSE),0)+IF(VLOOKUP($C20,'12. Hypothèses'!$C$21:$X$50,16,FALSE)=L$16,VLOOKUP($C20,'12. Hypothèses'!$C$21:$X$50,17,FALSE),0),"")</f>
        <v/>
      </c>
      <c r="M20" s="154" t="str">
        <f>IFERROR(IF(VLOOKUP($C20,'12. Hypothèses'!$C$21:$X$50,10,FALSE)=M$16,VLOOKUP($C20,'12. Hypothèses'!$C$21:$X$50,13,FALSE),0)+IF(VLOOKUP($C20,'12. Hypothèses'!$C$21:$X$50,16,FALSE)=M$16,VLOOKUP($C20,'12. Hypothèses'!$C$21:$X$50,17,FALSE),0),"")</f>
        <v/>
      </c>
      <c r="O20" s="86"/>
    </row>
    <row r="21" spans="1:15" x14ac:dyDescent="0.35">
      <c r="A21" s="86"/>
      <c r="B21" s="86"/>
      <c r="C21" s="153" t="str">
        <f>IF('12. Hypothèses'!C25&lt;&gt;"",'12. Hypothèses'!C25,"")</f>
        <v/>
      </c>
      <c r="D21" s="154" t="str">
        <f>IFERROR(IF(VLOOKUP($C21,'12. Hypothèses'!$C$21:$X$50,10,FALSE)=D$16,VLOOKUP($C21,'12. Hypothèses'!$C$21:$X$50,13,FALSE),0)+IF(VLOOKUP($C21,'12. Hypothèses'!$C$21:$X$50,16,FALSE)=D$16,VLOOKUP($C21,'12. Hypothèses'!$C$21:$X$50,17,FALSE),0),"")</f>
        <v/>
      </c>
      <c r="E21" s="154" t="str">
        <f>IFERROR(IF(VLOOKUP($C21,'12. Hypothèses'!$C$21:$X$50,10,FALSE)=E$16,VLOOKUP($C21,'12. Hypothèses'!$C$21:$X$50,13,FALSE),0)+IF(VLOOKUP($C21,'12. Hypothèses'!$C$21:$X$50,16,FALSE)=E$16,VLOOKUP($C21,'12. Hypothèses'!$C$21:$X$50,17,FALSE),0),"")</f>
        <v/>
      </c>
      <c r="F21" s="154" t="str">
        <f>IFERROR(IF(VLOOKUP($C21,'12. Hypothèses'!$C$21:$X$50,10,FALSE)=F$16,VLOOKUP($C21,'12. Hypothèses'!$C$21:$X$50,13,FALSE),0)+IF(VLOOKUP($C21,'12. Hypothèses'!$C$21:$X$50,16,FALSE)=F$16,VLOOKUP($C21,'12. Hypothèses'!$C$21:$X$50,17,FALSE),0),"")</f>
        <v/>
      </c>
      <c r="G21" s="154" t="str">
        <f>IFERROR(IF(VLOOKUP($C21,'12. Hypothèses'!$C$21:$X$50,10,FALSE)=G$16,VLOOKUP($C21,'12. Hypothèses'!$C$21:$X$50,13,FALSE),0)+IF(VLOOKUP($C21,'12. Hypothèses'!$C$21:$X$50,16,FALSE)=G$16,VLOOKUP($C21,'12. Hypothèses'!$C$21:$X$50,17,FALSE),0),"")</f>
        <v/>
      </c>
      <c r="H21" s="154" t="str">
        <f>IFERROR(IF(VLOOKUP($C21,'12. Hypothèses'!$C$21:$X$50,10,FALSE)=H$16,VLOOKUP($C21,'12. Hypothèses'!$C$21:$X$50,13,FALSE),0)+IF(VLOOKUP($C21,'12. Hypothèses'!$C$21:$X$50,16,FALSE)=H$16,VLOOKUP($C21,'12. Hypothèses'!$C$21:$X$50,17,FALSE),0),"")</f>
        <v/>
      </c>
      <c r="I21" s="154" t="str">
        <f>IFERROR(IF(VLOOKUP($C21,'12. Hypothèses'!$C$21:$X$50,10,FALSE)=I$16,VLOOKUP($C21,'12. Hypothèses'!$C$21:$X$50,13,FALSE),0)+IF(VLOOKUP($C21,'12. Hypothèses'!$C$21:$X$50,16,FALSE)=I$16,VLOOKUP($C21,'12. Hypothèses'!$C$21:$X$50,17,FALSE),0),"")</f>
        <v/>
      </c>
      <c r="J21" s="154" t="str">
        <f>IFERROR(IF(VLOOKUP($C21,'12. Hypothèses'!$C$21:$X$50,10,FALSE)=J$16,VLOOKUP($C21,'12. Hypothèses'!$C$21:$X$50,13,FALSE),0)+IF(VLOOKUP($C21,'12. Hypothèses'!$C$21:$X$50,16,FALSE)=J$16,VLOOKUP($C21,'12. Hypothèses'!$C$21:$X$50,17,FALSE),0),"")</f>
        <v/>
      </c>
      <c r="K21" s="154" t="str">
        <f>IFERROR(IF(VLOOKUP($C21,'12. Hypothèses'!$C$21:$X$50,10,FALSE)=K$16,VLOOKUP($C21,'12. Hypothèses'!$C$21:$X$50,13,FALSE),0)+IF(VLOOKUP($C21,'12. Hypothèses'!$C$21:$X$50,16,FALSE)=K$16,VLOOKUP($C21,'12. Hypothèses'!$C$21:$X$50,17,FALSE),0),"")</f>
        <v/>
      </c>
      <c r="L21" s="154" t="str">
        <f>IFERROR(IF(VLOOKUP($C21,'12. Hypothèses'!$C$21:$X$50,10,FALSE)=L$16,VLOOKUP($C21,'12. Hypothèses'!$C$21:$X$50,13,FALSE),0)+IF(VLOOKUP($C21,'12. Hypothèses'!$C$21:$X$50,16,FALSE)=L$16,VLOOKUP($C21,'12. Hypothèses'!$C$21:$X$50,17,FALSE),0),"")</f>
        <v/>
      </c>
      <c r="M21" s="154" t="str">
        <f>IFERROR(IF(VLOOKUP($C21,'12. Hypothèses'!$C$21:$X$50,10,FALSE)=M$16,VLOOKUP($C21,'12. Hypothèses'!$C$21:$X$50,13,FALSE),0)+IF(VLOOKUP($C21,'12. Hypothèses'!$C$21:$X$50,16,FALSE)=M$16,VLOOKUP($C21,'12. Hypothèses'!$C$21:$X$50,17,FALSE),0),"")</f>
        <v/>
      </c>
      <c r="O21" s="86"/>
    </row>
    <row r="22" spans="1:15" x14ac:dyDescent="0.35">
      <c r="A22" s="86"/>
      <c r="B22" s="86"/>
      <c r="C22" s="153" t="str">
        <f>IF('12. Hypothèses'!C26&lt;&gt;"",'12. Hypothèses'!C26,"")</f>
        <v/>
      </c>
      <c r="D22" s="154" t="str">
        <f>IFERROR(IF(VLOOKUP($C22,'12. Hypothèses'!$C$21:$X$50,10,FALSE)=D$16,VLOOKUP($C22,'12. Hypothèses'!$C$21:$X$50,13,FALSE),0)+IF(VLOOKUP($C22,'12. Hypothèses'!$C$21:$X$50,16,FALSE)=D$16,VLOOKUP($C22,'12. Hypothèses'!$C$21:$X$50,17,FALSE),0),"")</f>
        <v/>
      </c>
      <c r="E22" s="154" t="str">
        <f>IFERROR(IF(VLOOKUP($C22,'12. Hypothèses'!$C$21:$X$50,10,FALSE)=E$16,VLOOKUP($C22,'12. Hypothèses'!$C$21:$X$50,13,FALSE),0)+IF(VLOOKUP($C22,'12. Hypothèses'!$C$21:$X$50,16,FALSE)=E$16,VLOOKUP($C22,'12. Hypothèses'!$C$21:$X$50,17,FALSE),0),"")</f>
        <v/>
      </c>
      <c r="F22" s="154" t="str">
        <f>IFERROR(IF(VLOOKUP($C22,'12. Hypothèses'!$C$21:$X$50,10,FALSE)=F$16,VLOOKUP($C22,'12. Hypothèses'!$C$21:$X$50,13,FALSE),0)+IF(VLOOKUP($C22,'12. Hypothèses'!$C$21:$X$50,16,FALSE)=F$16,VLOOKUP($C22,'12. Hypothèses'!$C$21:$X$50,17,FALSE),0),"")</f>
        <v/>
      </c>
      <c r="G22" s="154" t="str">
        <f>IFERROR(IF(VLOOKUP($C22,'12. Hypothèses'!$C$21:$X$50,10,FALSE)=G$16,VLOOKUP($C22,'12. Hypothèses'!$C$21:$X$50,13,FALSE),0)+IF(VLOOKUP($C22,'12. Hypothèses'!$C$21:$X$50,16,FALSE)=G$16,VLOOKUP($C22,'12. Hypothèses'!$C$21:$X$50,17,FALSE),0),"")</f>
        <v/>
      </c>
      <c r="H22" s="154" t="str">
        <f>IFERROR(IF(VLOOKUP($C22,'12. Hypothèses'!$C$21:$X$50,10,FALSE)=H$16,VLOOKUP($C22,'12. Hypothèses'!$C$21:$X$50,13,FALSE),0)+IF(VLOOKUP($C22,'12. Hypothèses'!$C$21:$X$50,16,FALSE)=H$16,VLOOKUP($C22,'12. Hypothèses'!$C$21:$X$50,17,FALSE),0),"")</f>
        <v/>
      </c>
      <c r="I22" s="154" t="str">
        <f>IFERROR(IF(VLOOKUP($C22,'12. Hypothèses'!$C$21:$X$50,10,FALSE)=I$16,VLOOKUP($C22,'12. Hypothèses'!$C$21:$X$50,13,FALSE),0)+IF(VLOOKUP($C22,'12. Hypothèses'!$C$21:$X$50,16,FALSE)=I$16,VLOOKUP($C22,'12. Hypothèses'!$C$21:$X$50,17,FALSE),0),"")</f>
        <v/>
      </c>
      <c r="J22" s="154" t="str">
        <f>IFERROR(IF(VLOOKUP($C22,'12. Hypothèses'!$C$21:$X$50,10,FALSE)=J$16,VLOOKUP($C22,'12. Hypothèses'!$C$21:$X$50,13,FALSE),0)+IF(VLOOKUP($C22,'12. Hypothèses'!$C$21:$X$50,16,FALSE)=J$16,VLOOKUP($C22,'12. Hypothèses'!$C$21:$X$50,17,FALSE),0),"")</f>
        <v/>
      </c>
      <c r="K22" s="154" t="str">
        <f>IFERROR(IF(VLOOKUP($C22,'12. Hypothèses'!$C$21:$X$50,10,FALSE)=K$16,VLOOKUP($C22,'12. Hypothèses'!$C$21:$X$50,13,FALSE),0)+IF(VLOOKUP($C22,'12. Hypothèses'!$C$21:$X$50,16,FALSE)=K$16,VLOOKUP($C22,'12. Hypothèses'!$C$21:$X$50,17,FALSE),0),"")</f>
        <v/>
      </c>
      <c r="L22" s="154" t="str">
        <f>IFERROR(IF(VLOOKUP($C22,'12. Hypothèses'!$C$21:$X$50,10,FALSE)=L$16,VLOOKUP($C22,'12. Hypothèses'!$C$21:$X$50,13,FALSE),0)+IF(VLOOKUP($C22,'12. Hypothèses'!$C$21:$X$50,16,FALSE)=L$16,VLOOKUP($C22,'12. Hypothèses'!$C$21:$X$50,17,FALSE),0),"")</f>
        <v/>
      </c>
      <c r="M22" s="154" t="str">
        <f>IFERROR(IF(VLOOKUP($C22,'12. Hypothèses'!$C$21:$X$50,10,FALSE)=M$16,VLOOKUP($C22,'12. Hypothèses'!$C$21:$X$50,13,FALSE),0)+IF(VLOOKUP($C22,'12. Hypothèses'!$C$21:$X$50,16,FALSE)=M$16,VLOOKUP($C22,'12. Hypothèses'!$C$21:$X$50,17,FALSE),0),"")</f>
        <v/>
      </c>
      <c r="O22" s="86"/>
    </row>
    <row r="23" spans="1:15" x14ac:dyDescent="0.35">
      <c r="A23" s="86"/>
      <c r="B23" s="86"/>
      <c r="C23" s="153" t="str">
        <f>IF('12. Hypothèses'!C27&lt;&gt;"",'12. Hypothèses'!C27,"")</f>
        <v/>
      </c>
      <c r="D23" s="154" t="str">
        <f>IFERROR(IF(VLOOKUP($C23,'12. Hypothèses'!$C$21:$X$50,10,FALSE)=D$16,VLOOKUP($C23,'12. Hypothèses'!$C$21:$X$50,13,FALSE),0)+IF(VLOOKUP($C23,'12. Hypothèses'!$C$21:$X$50,16,FALSE)=D$16,VLOOKUP($C23,'12. Hypothèses'!$C$21:$X$50,17,FALSE),0),"")</f>
        <v/>
      </c>
      <c r="E23" s="154" t="str">
        <f>IFERROR(IF(VLOOKUP($C23,'12. Hypothèses'!$C$21:$X$50,10,FALSE)=E$16,VLOOKUP($C23,'12. Hypothèses'!$C$21:$X$50,13,FALSE),0)+IF(VLOOKUP($C23,'12. Hypothèses'!$C$21:$X$50,16,FALSE)=E$16,VLOOKUP($C23,'12. Hypothèses'!$C$21:$X$50,17,FALSE),0),"")</f>
        <v/>
      </c>
      <c r="F23" s="154" t="str">
        <f>IFERROR(IF(VLOOKUP($C23,'12. Hypothèses'!$C$21:$X$50,10,FALSE)=F$16,VLOOKUP($C23,'12. Hypothèses'!$C$21:$X$50,13,FALSE),0)+IF(VLOOKUP($C23,'12. Hypothèses'!$C$21:$X$50,16,FALSE)=F$16,VLOOKUP($C23,'12. Hypothèses'!$C$21:$X$50,17,FALSE),0),"")</f>
        <v/>
      </c>
      <c r="G23" s="154" t="str">
        <f>IFERROR(IF(VLOOKUP($C23,'12. Hypothèses'!$C$21:$X$50,10,FALSE)=G$16,VLOOKUP($C23,'12. Hypothèses'!$C$21:$X$50,13,FALSE),0)+IF(VLOOKUP($C23,'12. Hypothèses'!$C$21:$X$50,16,FALSE)=G$16,VLOOKUP($C23,'12. Hypothèses'!$C$21:$X$50,17,FALSE),0),"")</f>
        <v/>
      </c>
      <c r="H23" s="154" t="str">
        <f>IFERROR(IF(VLOOKUP($C23,'12. Hypothèses'!$C$21:$X$50,10,FALSE)=H$16,VLOOKUP($C23,'12. Hypothèses'!$C$21:$X$50,13,FALSE),0)+IF(VLOOKUP($C23,'12. Hypothèses'!$C$21:$X$50,16,FALSE)=H$16,VLOOKUP($C23,'12. Hypothèses'!$C$21:$X$50,17,FALSE),0),"")</f>
        <v/>
      </c>
      <c r="I23" s="154" t="str">
        <f>IFERROR(IF(VLOOKUP($C23,'12. Hypothèses'!$C$21:$X$50,10,FALSE)=I$16,VLOOKUP($C23,'12. Hypothèses'!$C$21:$X$50,13,FALSE),0)+IF(VLOOKUP($C23,'12. Hypothèses'!$C$21:$X$50,16,FALSE)=I$16,VLOOKUP($C23,'12. Hypothèses'!$C$21:$X$50,17,FALSE),0),"")</f>
        <v/>
      </c>
      <c r="J23" s="154" t="str">
        <f>IFERROR(IF(VLOOKUP($C23,'12. Hypothèses'!$C$21:$X$50,10,FALSE)=J$16,VLOOKUP($C23,'12. Hypothèses'!$C$21:$X$50,13,FALSE),0)+IF(VLOOKUP($C23,'12. Hypothèses'!$C$21:$X$50,16,FALSE)=J$16,VLOOKUP($C23,'12. Hypothèses'!$C$21:$X$50,17,FALSE),0),"")</f>
        <v/>
      </c>
      <c r="K23" s="154" t="str">
        <f>IFERROR(IF(VLOOKUP($C23,'12. Hypothèses'!$C$21:$X$50,10,FALSE)=K$16,VLOOKUP($C23,'12. Hypothèses'!$C$21:$X$50,13,FALSE),0)+IF(VLOOKUP($C23,'12. Hypothèses'!$C$21:$X$50,16,FALSE)=K$16,VLOOKUP($C23,'12. Hypothèses'!$C$21:$X$50,17,FALSE),0),"")</f>
        <v/>
      </c>
      <c r="L23" s="154" t="str">
        <f>IFERROR(IF(VLOOKUP($C23,'12. Hypothèses'!$C$21:$X$50,10,FALSE)=L$16,VLOOKUP($C23,'12. Hypothèses'!$C$21:$X$50,13,FALSE),0)+IF(VLOOKUP($C23,'12. Hypothèses'!$C$21:$X$50,16,FALSE)=L$16,VLOOKUP($C23,'12. Hypothèses'!$C$21:$X$50,17,FALSE),0),"")</f>
        <v/>
      </c>
      <c r="M23" s="154" t="str">
        <f>IFERROR(IF(VLOOKUP($C23,'12. Hypothèses'!$C$21:$X$50,10,FALSE)=M$16,VLOOKUP($C23,'12. Hypothèses'!$C$21:$X$50,13,FALSE),0)+IF(VLOOKUP($C23,'12. Hypothèses'!$C$21:$X$50,16,FALSE)=M$16,VLOOKUP($C23,'12. Hypothèses'!$C$21:$X$50,17,FALSE),0),"")</f>
        <v/>
      </c>
      <c r="O23" s="86"/>
    </row>
    <row r="24" spans="1:15" x14ac:dyDescent="0.35">
      <c r="A24" s="86"/>
      <c r="B24" s="86"/>
      <c r="C24" s="153" t="str">
        <f>IF('12. Hypothèses'!C28&lt;&gt;"",'12. Hypothèses'!C28,"")</f>
        <v/>
      </c>
      <c r="D24" s="154" t="str">
        <f>IFERROR(IF(VLOOKUP($C24,'12. Hypothèses'!$C$21:$X$50,10,FALSE)=D$16,VLOOKUP($C24,'12. Hypothèses'!$C$21:$X$50,13,FALSE),0)+IF(VLOOKUP($C24,'12. Hypothèses'!$C$21:$X$50,16,FALSE)=D$16,VLOOKUP($C24,'12. Hypothèses'!$C$21:$X$50,17,FALSE),0),"")</f>
        <v/>
      </c>
      <c r="E24" s="154" t="str">
        <f>IFERROR(IF(VLOOKUP($C24,'12. Hypothèses'!$C$21:$X$50,10,FALSE)=E$16,VLOOKUP($C24,'12. Hypothèses'!$C$21:$X$50,13,FALSE),0)+IF(VLOOKUP($C24,'12. Hypothèses'!$C$21:$X$50,16,FALSE)=E$16,VLOOKUP($C24,'12. Hypothèses'!$C$21:$X$50,17,FALSE),0),"")</f>
        <v/>
      </c>
      <c r="F24" s="154" t="str">
        <f>IFERROR(IF(VLOOKUP($C24,'12. Hypothèses'!$C$21:$X$50,10,FALSE)=F$16,VLOOKUP($C24,'12. Hypothèses'!$C$21:$X$50,13,FALSE),0)+IF(VLOOKUP($C24,'12. Hypothèses'!$C$21:$X$50,16,FALSE)=F$16,VLOOKUP($C24,'12. Hypothèses'!$C$21:$X$50,17,FALSE),0),"")</f>
        <v/>
      </c>
      <c r="G24" s="154" t="str">
        <f>IFERROR(IF(VLOOKUP($C24,'12. Hypothèses'!$C$21:$X$50,10,FALSE)=G$16,VLOOKUP($C24,'12. Hypothèses'!$C$21:$X$50,13,FALSE),0)+IF(VLOOKUP($C24,'12. Hypothèses'!$C$21:$X$50,16,FALSE)=G$16,VLOOKUP($C24,'12. Hypothèses'!$C$21:$X$50,17,FALSE),0),"")</f>
        <v/>
      </c>
      <c r="H24" s="154" t="str">
        <f>IFERROR(IF(VLOOKUP($C24,'12. Hypothèses'!$C$21:$X$50,10,FALSE)=H$16,VLOOKUP($C24,'12. Hypothèses'!$C$21:$X$50,13,FALSE),0)+IF(VLOOKUP($C24,'12. Hypothèses'!$C$21:$X$50,16,FALSE)=H$16,VLOOKUP($C24,'12. Hypothèses'!$C$21:$X$50,17,FALSE),0),"")</f>
        <v/>
      </c>
      <c r="I24" s="154" t="str">
        <f>IFERROR(IF(VLOOKUP($C24,'12. Hypothèses'!$C$21:$X$50,10,FALSE)=I$16,VLOOKUP($C24,'12. Hypothèses'!$C$21:$X$50,13,FALSE),0)+IF(VLOOKUP($C24,'12. Hypothèses'!$C$21:$X$50,16,FALSE)=I$16,VLOOKUP($C24,'12. Hypothèses'!$C$21:$X$50,17,FALSE),0),"")</f>
        <v/>
      </c>
      <c r="J24" s="154" t="str">
        <f>IFERROR(IF(VLOOKUP($C24,'12. Hypothèses'!$C$21:$X$50,10,FALSE)=J$16,VLOOKUP($C24,'12. Hypothèses'!$C$21:$X$50,13,FALSE),0)+IF(VLOOKUP($C24,'12. Hypothèses'!$C$21:$X$50,16,FALSE)=J$16,VLOOKUP($C24,'12. Hypothèses'!$C$21:$X$50,17,FALSE),0),"")</f>
        <v/>
      </c>
      <c r="K24" s="154" t="str">
        <f>IFERROR(IF(VLOOKUP($C24,'12. Hypothèses'!$C$21:$X$50,10,FALSE)=K$16,VLOOKUP($C24,'12. Hypothèses'!$C$21:$X$50,13,FALSE),0)+IF(VLOOKUP($C24,'12. Hypothèses'!$C$21:$X$50,16,FALSE)=K$16,VLOOKUP($C24,'12. Hypothèses'!$C$21:$X$50,17,FALSE),0),"")</f>
        <v/>
      </c>
      <c r="L24" s="154" t="str">
        <f>IFERROR(IF(VLOOKUP($C24,'12. Hypothèses'!$C$21:$X$50,10,FALSE)=L$16,VLOOKUP($C24,'12. Hypothèses'!$C$21:$X$50,13,FALSE),0)+IF(VLOOKUP($C24,'12. Hypothèses'!$C$21:$X$50,16,FALSE)=L$16,VLOOKUP($C24,'12. Hypothèses'!$C$21:$X$50,17,FALSE),0),"")</f>
        <v/>
      </c>
      <c r="M24" s="154" t="str">
        <f>IFERROR(IF(VLOOKUP($C24,'12. Hypothèses'!$C$21:$X$50,10,FALSE)=M$16,VLOOKUP($C24,'12. Hypothèses'!$C$21:$X$50,13,FALSE),0)+IF(VLOOKUP($C24,'12. Hypothèses'!$C$21:$X$50,16,FALSE)=M$16,VLOOKUP($C24,'12. Hypothèses'!$C$21:$X$50,17,FALSE),0),"")</f>
        <v/>
      </c>
      <c r="O24" s="86"/>
    </row>
    <row r="25" spans="1:15" x14ac:dyDescent="0.35">
      <c r="A25" s="86"/>
      <c r="B25" s="86"/>
      <c r="C25" s="153" t="str">
        <f>IF('12. Hypothèses'!C29&lt;&gt;"",'12. Hypothèses'!C29,"")</f>
        <v/>
      </c>
      <c r="D25" s="154" t="str">
        <f>IFERROR(IF(VLOOKUP($C25,'12. Hypothèses'!$C$21:$X$50,10,FALSE)=D$16,VLOOKUP($C25,'12. Hypothèses'!$C$21:$X$50,13,FALSE),0)+IF(VLOOKUP($C25,'12. Hypothèses'!$C$21:$X$50,16,FALSE)=D$16,VLOOKUP($C25,'12. Hypothèses'!$C$21:$X$50,17,FALSE),0),"")</f>
        <v/>
      </c>
      <c r="E25" s="154" t="str">
        <f>IFERROR(IF(VLOOKUP($C25,'12. Hypothèses'!$C$21:$X$50,10,FALSE)=E$16,VLOOKUP($C25,'12. Hypothèses'!$C$21:$X$50,13,FALSE),0)+IF(VLOOKUP($C25,'12. Hypothèses'!$C$21:$X$50,16,FALSE)=E$16,VLOOKUP($C25,'12. Hypothèses'!$C$21:$X$50,17,FALSE),0),"")</f>
        <v/>
      </c>
      <c r="F25" s="154" t="str">
        <f>IFERROR(IF(VLOOKUP($C25,'12. Hypothèses'!$C$21:$X$50,10,FALSE)=F$16,VLOOKUP($C25,'12. Hypothèses'!$C$21:$X$50,13,FALSE),0)+IF(VLOOKUP($C25,'12. Hypothèses'!$C$21:$X$50,16,FALSE)=F$16,VLOOKUP($C25,'12. Hypothèses'!$C$21:$X$50,17,FALSE),0),"")</f>
        <v/>
      </c>
      <c r="G25" s="154" t="str">
        <f>IFERROR(IF(VLOOKUP($C25,'12. Hypothèses'!$C$21:$X$50,10,FALSE)=G$16,VLOOKUP($C25,'12. Hypothèses'!$C$21:$X$50,13,FALSE),0)+IF(VLOOKUP($C25,'12. Hypothèses'!$C$21:$X$50,16,FALSE)=G$16,VLOOKUP($C25,'12. Hypothèses'!$C$21:$X$50,17,FALSE),0),"")</f>
        <v/>
      </c>
      <c r="H25" s="154" t="str">
        <f>IFERROR(IF(VLOOKUP($C25,'12. Hypothèses'!$C$21:$X$50,10,FALSE)=H$16,VLOOKUP($C25,'12. Hypothèses'!$C$21:$X$50,13,FALSE),0)+IF(VLOOKUP($C25,'12. Hypothèses'!$C$21:$X$50,16,FALSE)=H$16,VLOOKUP($C25,'12. Hypothèses'!$C$21:$X$50,17,FALSE),0),"")</f>
        <v/>
      </c>
      <c r="I25" s="154" t="str">
        <f>IFERROR(IF(VLOOKUP($C25,'12. Hypothèses'!$C$21:$X$50,10,FALSE)=I$16,VLOOKUP($C25,'12. Hypothèses'!$C$21:$X$50,13,FALSE),0)+IF(VLOOKUP($C25,'12. Hypothèses'!$C$21:$X$50,16,FALSE)=I$16,VLOOKUP($C25,'12. Hypothèses'!$C$21:$X$50,17,FALSE),0),"")</f>
        <v/>
      </c>
      <c r="J25" s="154" t="str">
        <f>IFERROR(IF(VLOOKUP($C25,'12. Hypothèses'!$C$21:$X$50,10,FALSE)=J$16,VLOOKUP($C25,'12. Hypothèses'!$C$21:$X$50,13,FALSE),0)+IF(VLOOKUP($C25,'12. Hypothèses'!$C$21:$X$50,16,FALSE)=J$16,VLOOKUP($C25,'12. Hypothèses'!$C$21:$X$50,17,FALSE),0),"")</f>
        <v/>
      </c>
      <c r="K25" s="154" t="str">
        <f>IFERROR(IF(VLOOKUP($C25,'12. Hypothèses'!$C$21:$X$50,10,FALSE)=K$16,VLOOKUP($C25,'12. Hypothèses'!$C$21:$X$50,13,FALSE),0)+IF(VLOOKUP($C25,'12. Hypothèses'!$C$21:$X$50,16,FALSE)=K$16,VLOOKUP($C25,'12. Hypothèses'!$C$21:$X$50,17,FALSE),0),"")</f>
        <v/>
      </c>
      <c r="L25" s="154" t="str">
        <f>IFERROR(IF(VLOOKUP($C25,'12. Hypothèses'!$C$21:$X$50,10,FALSE)=L$16,VLOOKUP($C25,'12. Hypothèses'!$C$21:$X$50,13,FALSE),0)+IF(VLOOKUP($C25,'12. Hypothèses'!$C$21:$X$50,16,FALSE)=L$16,VLOOKUP($C25,'12. Hypothèses'!$C$21:$X$50,17,FALSE),0),"")</f>
        <v/>
      </c>
      <c r="M25" s="154" t="str">
        <f>IFERROR(IF(VLOOKUP($C25,'12. Hypothèses'!$C$21:$X$50,10,FALSE)=M$16,VLOOKUP($C25,'12. Hypothèses'!$C$21:$X$50,13,FALSE),0)+IF(VLOOKUP($C25,'12. Hypothèses'!$C$21:$X$50,16,FALSE)=M$16,VLOOKUP($C25,'12. Hypothèses'!$C$21:$X$50,17,FALSE),0),"")</f>
        <v/>
      </c>
      <c r="O25" s="86"/>
    </row>
    <row r="26" spans="1:15" x14ac:dyDescent="0.35">
      <c r="A26" s="86"/>
      <c r="B26" s="86"/>
      <c r="C26" s="153" t="str">
        <f>IF('12. Hypothèses'!C30&lt;&gt;"",'12. Hypothèses'!C30,"")</f>
        <v/>
      </c>
      <c r="D26" s="154" t="str">
        <f>IFERROR(IF(VLOOKUP($C26,'12. Hypothèses'!$C$21:$X$50,10,FALSE)=D$16,VLOOKUP($C26,'12. Hypothèses'!$C$21:$X$50,13,FALSE),0)+IF(VLOOKUP($C26,'12. Hypothèses'!$C$21:$X$50,16,FALSE)=D$16,VLOOKUP($C26,'12. Hypothèses'!$C$21:$X$50,17,FALSE),0),"")</f>
        <v/>
      </c>
      <c r="E26" s="154" t="str">
        <f>IFERROR(IF(VLOOKUP($C26,'12. Hypothèses'!$C$21:$X$50,10,FALSE)=E$16,VLOOKUP($C26,'12. Hypothèses'!$C$21:$X$50,13,FALSE),0)+IF(VLOOKUP($C26,'12. Hypothèses'!$C$21:$X$50,16,FALSE)=E$16,VLOOKUP($C26,'12. Hypothèses'!$C$21:$X$50,17,FALSE),0),"")</f>
        <v/>
      </c>
      <c r="F26" s="154" t="str">
        <f>IFERROR(IF(VLOOKUP($C26,'12. Hypothèses'!$C$21:$X$50,10,FALSE)=F$16,VLOOKUP($C26,'12. Hypothèses'!$C$21:$X$50,13,FALSE),0)+IF(VLOOKUP($C26,'12. Hypothèses'!$C$21:$X$50,16,FALSE)=F$16,VLOOKUP($C26,'12. Hypothèses'!$C$21:$X$50,17,FALSE),0),"")</f>
        <v/>
      </c>
      <c r="G26" s="154" t="str">
        <f>IFERROR(IF(VLOOKUP($C26,'12. Hypothèses'!$C$21:$X$50,10,FALSE)=G$16,VLOOKUP($C26,'12. Hypothèses'!$C$21:$X$50,13,FALSE),0)+IF(VLOOKUP($C26,'12. Hypothèses'!$C$21:$X$50,16,FALSE)=G$16,VLOOKUP($C26,'12. Hypothèses'!$C$21:$X$50,17,FALSE),0),"")</f>
        <v/>
      </c>
      <c r="H26" s="154" t="str">
        <f>IFERROR(IF(VLOOKUP($C26,'12. Hypothèses'!$C$21:$X$50,10,FALSE)=H$16,VLOOKUP($C26,'12. Hypothèses'!$C$21:$X$50,13,FALSE),0)+IF(VLOOKUP($C26,'12. Hypothèses'!$C$21:$X$50,16,FALSE)=H$16,VLOOKUP($C26,'12. Hypothèses'!$C$21:$X$50,17,FALSE),0),"")</f>
        <v/>
      </c>
      <c r="I26" s="154" t="str">
        <f>IFERROR(IF(VLOOKUP($C26,'12. Hypothèses'!$C$21:$X$50,10,FALSE)=I$16,VLOOKUP($C26,'12. Hypothèses'!$C$21:$X$50,13,FALSE),0)+IF(VLOOKUP($C26,'12. Hypothèses'!$C$21:$X$50,16,FALSE)=I$16,VLOOKUP($C26,'12. Hypothèses'!$C$21:$X$50,17,FALSE),0),"")</f>
        <v/>
      </c>
      <c r="J26" s="154" t="str">
        <f>IFERROR(IF(VLOOKUP($C26,'12. Hypothèses'!$C$21:$X$50,10,FALSE)=J$16,VLOOKUP($C26,'12. Hypothèses'!$C$21:$X$50,13,FALSE),0)+IF(VLOOKUP($C26,'12. Hypothèses'!$C$21:$X$50,16,FALSE)=J$16,VLOOKUP($C26,'12. Hypothèses'!$C$21:$X$50,17,FALSE),0),"")</f>
        <v/>
      </c>
      <c r="K26" s="154" t="str">
        <f>IFERROR(IF(VLOOKUP($C26,'12. Hypothèses'!$C$21:$X$50,10,FALSE)=K$16,VLOOKUP($C26,'12. Hypothèses'!$C$21:$X$50,13,FALSE),0)+IF(VLOOKUP($C26,'12. Hypothèses'!$C$21:$X$50,16,FALSE)=K$16,VLOOKUP($C26,'12. Hypothèses'!$C$21:$X$50,17,FALSE),0),"")</f>
        <v/>
      </c>
      <c r="L26" s="154" t="str">
        <f>IFERROR(IF(VLOOKUP($C26,'12. Hypothèses'!$C$21:$X$50,10,FALSE)=L$16,VLOOKUP($C26,'12. Hypothèses'!$C$21:$X$50,13,FALSE),0)+IF(VLOOKUP($C26,'12. Hypothèses'!$C$21:$X$50,16,FALSE)=L$16,VLOOKUP($C26,'12. Hypothèses'!$C$21:$X$50,17,FALSE),0),"")</f>
        <v/>
      </c>
      <c r="M26" s="154" t="str">
        <f>IFERROR(IF(VLOOKUP($C26,'12. Hypothèses'!$C$21:$X$50,10,FALSE)=M$16,VLOOKUP($C26,'12. Hypothèses'!$C$21:$X$50,13,FALSE),0)+IF(VLOOKUP($C26,'12. Hypothèses'!$C$21:$X$50,16,FALSE)=M$16,VLOOKUP($C26,'12. Hypothèses'!$C$21:$X$50,17,FALSE),0),"")</f>
        <v/>
      </c>
      <c r="O26" s="86"/>
    </row>
    <row r="27" spans="1:15" x14ac:dyDescent="0.35">
      <c r="A27" s="86"/>
      <c r="B27" s="86"/>
      <c r="C27" s="153" t="str">
        <f>IF('12. Hypothèses'!C31&lt;&gt;"",'12. Hypothèses'!C31,"")</f>
        <v/>
      </c>
      <c r="D27" s="154" t="str">
        <f>IFERROR(IF(VLOOKUP($C27,'12. Hypothèses'!$C$21:$X$50,10,FALSE)=D$16,VLOOKUP($C27,'12. Hypothèses'!$C$21:$X$50,13,FALSE),0)+IF(VLOOKUP($C27,'12. Hypothèses'!$C$21:$X$50,16,FALSE)=D$16,VLOOKUP($C27,'12. Hypothèses'!$C$21:$X$50,17,FALSE),0),"")</f>
        <v/>
      </c>
      <c r="E27" s="154" t="str">
        <f>IFERROR(IF(VLOOKUP($C27,'12. Hypothèses'!$C$21:$X$50,10,FALSE)=E$16,VLOOKUP($C27,'12. Hypothèses'!$C$21:$X$50,13,FALSE),0)+IF(VLOOKUP($C27,'12. Hypothèses'!$C$21:$X$50,16,FALSE)=E$16,VLOOKUP($C27,'12. Hypothèses'!$C$21:$X$50,17,FALSE),0),"")</f>
        <v/>
      </c>
      <c r="F27" s="154" t="str">
        <f>IFERROR(IF(VLOOKUP($C27,'12. Hypothèses'!$C$21:$X$50,10,FALSE)=F$16,VLOOKUP($C27,'12. Hypothèses'!$C$21:$X$50,13,FALSE),0)+IF(VLOOKUP($C27,'12. Hypothèses'!$C$21:$X$50,16,FALSE)=F$16,VLOOKUP($C27,'12. Hypothèses'!$C$21:$X$50,17,FALSE),0),"")</f>
        <v/>
      </c>
      <c r="G27" s="154" t="str">
        <f>IFERROR(IF(VLOOKUP($C27,'12. Hypothèses'!$C$21:$X$50,10,FALSE)=G$16,VLOOKUP($C27,'12. Hypothèses'!$C$21:$X$50,13,FALSE),0)+IF(VLOOKUP($C27,'12. Hypothèses'!$C$21:$X$50,16,FALSE)=G$16,VLOOKUP($C27,'12. Hypothèses'!$C$21:$X$50,17,FALSE),0),"")</f>
        <v/>
      </c>
      <c r="H27" s="154" t="str">
        <f>IFERROR(IF(VLOOKUP($C27,'12. Hypothèses'!$C$21:$X$50,10,FALSE)=H$16,VLOOKUP($C27,'12. Hypothèses'!$C$21:$X$50,13,FALSE),0)+IF(VLOOKUP($C27,'12. Hypothèses'!$C$21:$X$50,16,FALSE)=H$16,VLOOKUP($C27,'12. Hypothèses'!$C$21:$X$50,17,FALSE),0),"")</f>
        <v/>
      </c>
      <c r="I27" s="154" t="str">
        <f>IFERROR(IF(VLOOKUP($C27,'12. Hypothèses'!$C$21:$X$50,10,FALSE)=I$16,VLOOKUP($C27,'12. Hypothèses'!$C$21:$X$50,13,FALSE),0)+IF(VLOOKUP($C27,'12. Hypothèses'!$C$21:$X$50,16,FALSE)=I$16,VLOOKUP($C27,'12. Hypothèses'!$C$21:$X$50,17,FALSE),0),"")</f>
        <v/>
      </c>
      <c r="J27" s="154" t="str">
        <f>IFERROR(IF(VLOOKUP($C27,'12. Hypothèses'!$C$21:$X$50,10,FALSE)=J$16,VLOOKUP($C27,'12. Hypothèses'!$C$21:$X$50,13,FALSE),0)+IF(VLOOKUP($C27,'12. Hypothèses'!$C$21:$X$50,16,FALSE)=J$16,VLOOKUP($C27,'12. Hypothèses'!$C$21:$X$50,17,FALSE),0),"")</f>
        <v/>
      </c>
      <c r="K27" s="154" t="str">
        <f>IFERROR(IF(VLOOKUP($C27,'12. Hypothèses'!$C$21:$X$50,10,FALSE)=K$16,VLOOKUP($C27,'12. Hypothèses'!$C$21:$X$50,13,FALSE),0)+IF(VLOOKUP($C27,'12. Hypothèses'!$C$21:$X$50,16,FALSE)=K$16,VLOOKUP($C27,'12. Hypothèses'!$C$21:$X$50,17,FALSE),0),"")</f>
        <v/>
      </c>
      <c r="L27" s="154" t="str">
        <f>IFERROR(IF(VLOOKUP($C27,'12. Hypothèses'!$C$21:$X$50,10,FALSE)=L$16,VLOOKUP($C27,'12. Hypothèses'!$C$21:$X$50,13,FALSE),0)+IF(VLOOKUP($C27,'12. Hypothèses'!$C$21:$X$50,16,FALSE)=L$16,VLOOKUP($C27,'12. Hypothèses'!$C$21:$X$50,17,FALSE),0),"")</f>
        <v/>
      </c>
      <c r="M27" s="154" t="str">
        <f>IFERROR(IF(VLOOKUP($C27,'12. Hypothèses'!$C$21:$X$50,10,FALSE)=M$16,VLOOKUP($C27,'12. Hypothèses'!$C$21:$X$50,13,FALSE),0)+IF(VLOOKUP($C27,'12. Hypothèses'!$C$21:$X$50,16,FALSE)=M$16,VLOOKUP($C27,'12. Hypothèses'!$C$21:$X$50,17,FALSE),0),"")</f>
        <v/>
      </c>
      <c r="O27" s="86"/>
    </row>
    <row r="28" spans="1:15" x14ac:dyDescent="0.35">
      <c r="A28" s="86"/>
      <c r="B28" s="86"/>
      <c r="C28" s="153" t="str">
        <f>IF('12. Hypothèses'!C32&lt;&gt;"",'12. Hypothèses'!C32,"")</f>
        <v/>
      </c>
      <c r="D28" s="154" t="str">
        <f>IFERROR(IF(VLOOKUP($C28,'12. Hypothèses'!$C$21:$X$50,10,FALSE)=D$16,VLOOKUP($C28,'12. Hypothèses'!$C$21:$X$50,13,FALSE),0)+IF(VLOOKUP($C28,'12. Hypothèses'!$C$21:$X$50,16,FALSE)=D$16,VLOOKUP($C28,'12. Hypothèses'!$C$21:$X$50,17,FALSE),0),"")</f>
        <v/>
      </c>
      <c r="E28" s="154" t="str">
        <f>IFERROR(IF(VLOOKUP($C28,'12. Hypothèses'!$C$21:$X$50,10,FALSE)=E$16,VLOOKUP($C28,'12. Hypothèses'!$C$21:$X$50,13,FALSE),0)+IF(VLOOKUP($C28,'12. Hypothèses'!$C$21:$X$50,16,FALSE)=E$16,VLOOKUP($C28,'12. Hypothèses'!$C$21:$X$50,17,FALSE),0),"")</f>
        <v/>
      </c>
      <c r="F28" s="154" t="str">
        <f>IFERROR(IF(VLOOKUP($C28,'12. Hypothèses'!$C$21:$X$50,10,FALSE)=F$16,VLOOKUP($C28,'12. Hypothèses'!$C$21:$X$50,13,FALSE),0)+IF(VLOOKUP($C28,'12. Hypothèses'!$C$21:$X$50,16,FALSE)=F$16,VLOOKUP($C28,'12. Hypothèses'!$C$21:$X$50,17,FALSE),0),"")</f>
        <v/>
      </c>
      <c r="G28" s="154" t="str">
        <f>IFERROR(IF(VLOOKUP($C28,'12. Hypothèses'!$C$21:$X$50,10,FALSE)=G$16,VLOOKUP($C28,'12. Hypothèses'!$C$21:$X$50,13,FALSE),0)+IF(VLOOKUP($C28,'12. Hypothèses'!$C$21:$X$50,16,FALSE)=G$16,VLOOKUP($C28,'12. Hypothèses'!$C$21:$X$50,17,FALSE),0),"")</f>
        <v/>
      </c>
      <c r="H28" s="154" t="str">
        <f>IFERROR(IF(VLOOKUP($C28,'12. Hypothèses'!$C$21:$X$50,10,FALSE)=H$16,VLOOKUP($C28,'12. Hypothèses'!$C$21:$X$50,13,FALSE),0)+IF(VLOOKUP($C28,'12. Hypothèses'!$C$21:$X$50,16,FALSE)=H$16,VLOOKUP($C28,'12. Hypothèses'!$C$21:$X$50,17,FALSE),0),"")</f>
        <v/>
      </c>
      <c r="I28" s="154" t="str">
        <f>IFERROR(IF(VLOOKUP($C28,'12. Hypothèses'!$C$21:$X$50,10,FALSE)=I$16,VLOOKUP($C28,'12. Hypothèses'!$C$21:$X$50,13,FALSE),0)+IF(VLOOKUP($C28,'12. Hypothèses'!$C$21:$X$50,16,FALSE)=I$16,VLOOKUP($C28,'12. Hypothèses'!$C$21:$X$50,17,FALSE),0),"")</f>
        <v/>
      </c>
      <c r="J28" s="154" t="str">
        <f>IFERROR(IF(VLOOKUP($C28,'12. Hypothèses'!$C$21:$X$50,10,FALSE)=J$16,VLOOKUP($C28,'12. Hypothèses'!$C$21:$X$50,13,FALSE),0)+IF(VLOOKUP($C28,'12. Hypothèses'!$C$21:$X$50,16,FALSE)=J$16,VLOOKUP($C28,'12. Hypothèses'!$C$21:$X$50,17,FALSE),0),"")</f>
        <v/>
      </c>
      <c r="K28" s="154" t="str">
        <f>IFERROR(IF(VLOOKUP($C28,'12. Hypothèses'!$C$21:$X$50,10,FALSE)=K$16,VLOOKUP($C28,'12. Hypothèses'!$C$21:$X$50,13,FALSE),0)+IF(VLOOKUP($C28,'12. Hypothèses'!$C$21:$X$50,16,FALSE)=K$16,VLOOKUP($C28,'12. Hypothèses'!$C$21:$X$50,17,FALSE),0),"")</f>
        <v/>
      </c>
      <c r="L28" s="154" t="str">
        <f>IFERROR(IF(VLOOKUP($C28,'12. Hypothèses'!$C$21:$X$50,10,FALSE)=L$16,VLOOKUP($C28,'12. Hypothèses'!$C$21:$X$50,13,FALSE),0)+IF(VLOOKUP($C28,'12. Hypothèses'!$C$21:$X$50,16,FALSE)=L$16,VLOOKUP($C28,'12. Hypothèses'!$C$21:$X$50,17,FALSE),0),"")</f>
        <v/>
      </c>
      <c r="M28" s="154" t="str">
        <f>IFERROR(IF(VLOOKUP($C28,'12. Hypothèses'!$C$21:$X$50,10,FALSE)=M$16,VLOOKUP($C28,'12. Hypothèses'!$C$21:$X$50,13,FALSE),0)+IF(VLOOKUP($C28,'12. Hypothèses'!$C$21:$X$50,16,FALSE)=M$16,VLOOKUP($C28,'12. Hypothèses'!$C$21:$X$50,17,FALSE),0),"")</f>
        <v/>
      </c>
      <c r="O28" s="86"/>
    </row>
    <row r="29" spans="1:15" x14ac:dyDescent="0.35">
      <c r="A29" s="86"/>
      <c r="B29" s="86"/>
      <c r="C29" s="153" t="str">
        <f>IF('12. Hypothèses'!C33&lt;&gt;"",'12. Hypothèses'!C33,"")</f>
        <v/>
      </c>
      <c r="D29" s="154" t="str">
        <f>IFERROR(IF(VLOOKUP($C29,'12. Hypothèses'!$C$21:$X$50,10,FALSE)=D$16,VLOOKUP($C29,'12. Hypothèses'!$C$21:$X$50,13,FALSE),0)+IF(VLOOKUP($C29,'12. Hypothèses'!$C$21:$X$50,16,FALSE)=D$16,VLOOKUP($C29,'12. Hypothèses'!$C$21:$X$50,17,FALSE),0),"")</f>
        <v/>
      </c>
      <c r="E29" s="154" t="str">
        <f>IFERROR(IF(VLOOKUP($C29,'12. Hypothèses'!$C$21:$X$50,10,FALSE)=E$16,VLOOKUP($C29,'12. Hypothèses'!$C$21:$X$50,13,FALSE),0)+IF(VLOOKUP($C29,'12. Hypothèses'!$C$21:$X$50,16,FALSE)=E$16,VLOOKUP($C29,'12. Hypothèses'!$C$21:$X$50,17,FALSE),0),"")</f>
        <v/>
      </c>
      <c r="F29" s="154" t="str">
        <f>IFERROR(IF(VLOOKUP($C29,'12. Hypothèses'!$C$21:$X$50,10,FALSE)=F$16,VLOOKUP($C29,'12. Hypothèses'!$C$21:$X$50,13,FALSE),0)+IF(VLOOKUP($C29,'12. Hypothèses'!$C$21:$X$50,16,FALSE)=F$16,VLOOKUP($C29,'12. Hypothèses'!$C$21:$X$50,17,FALSE),0),"")</f>
        <v/>
      </c>
      <c r="G29" s="154" t="str">
        <f>IFERROR(IF(VLOOKUP($C29,'12. Hypothèses'!$C$21:$X$50,10,FALSE)=G$16,VLOOKUP($C29,'12. Hypothèses'!$C$21:$X$50,13,FALSE),0)+IF(VLOOKUP($C29,'12. Hypothèses'!$C$21:$X$50,16,FALSE)=G$16,VLOOKUP($C29,'12. Hypothèses'!$C$21:$X$50,17,FALSE),0),"")</f>
        <v/>
      </c>
      <c r="H29" s="154" t="str">
        <f>IFERROR(IF(VLOOKUP($C29,'12. Hypothèses'!$C$21:$X$50,10,FALSE)=H$16,VLOOKUP($C29,'12. Hypothèses'!$C$21:$X$50,13,FALSE),0)+IF(VLOOKUP($C29,'12. Hypothèses'!$C$21:$X$50,16,FALSE)=H$16,VLOOKUP($C29,'12. Hypothèses'!$C$21:$X$50,17,FALSE),0),"")</f>
        <v/>
      </c>
      <c r="I29" s="154" t="str">
        <f>IFERROR(IF(VLOOKUP($C29,'12. Hypothèses'!$C$21:$X$50,10,FALSE)=I$16,VLOOKUP($C29,'12. Hypothèses'!$C$21:$X$50,13,FALSE),0)+IF(VLOOKUP($C29,'12. Hypothèses'!$C$21:$X$50,16,FALSE)=I$16,VLOOKUP($C29,'12. Hypothèses'!$C$21:$X$50,17,FALSE),0),"")</f>
        <v/>
      </c>
      <c r="J29" s="154" t="str">
        <f>IFERROR(IF(VLOOKUP($C29,'12. Hypothèses'!$C$21:$X$50,10,FALSE)=J$16,VLOOKUP($C29,'12. Hypothèses'!$C$21:$X$50,13,FALSE),0)+IF(VLOOKUP($C29,'12. Hypothèses'!$C$21:$X$50,16,FALSE)=J$16,VLOOKUP($C29,'12. Hypothèses'!$C$21:$X$50,17,FALSE),0),"")</f>
        <v/>
      </c>
      <c r="K29" s="154" t="str">
        <f>IFERROR(IF(VLOOKUP($C29,'12. Hypothèses'!$C$21:$X$50,10,FALSE)=K$16,VLOOKUP($C29,'12. Hypothèses'!$C$21:$X$50,13,FALSE),0)+IF(VLOOKUP($C29,'12. Hypothèses'!$C$21:$X$50,16,FALSE)=K$16,VLOOKUP($C29,'12. Hypothèses'!$C$21:$X$50,17,FALSE),0),"")</f>
        <v/>
      </c>
      <c r="L29" s="154" t="str">
        <f>IFERROR(IF(VLOOKUP($C29,'12. Hypothèses'!$C$21:$X$50,10,FALSE)=L$16,VLOOKUP($C29,'12. Hypothèses'!$C$21:$X$50,13,FALSE),0)+IF(VLOOKUP($C29,'12. Hypothèses'!$C$21:$X$50,16,FALSE)=L$16,VLOOKUP($C29,'12. Hypothèses'!$C$21:$X$50,17,FALSE),0),"")</f>
        <v/>
      </c>
      <c r="M29" s="154" t="str">
        <f>IFERROR(IF(VLOOKUP($C29,'12. Hypothèses'!$C$21:$X$50,10,FALSE)=M$16,VLOOKUP($C29,'12. Hypothèses'!$C$21:$X$50,13,FALSE),0)+IF(VLOOKUP($C29,'12. Hypothèses'!$C$21:$X$50,16,FALSE)=M$16,VLOOKUP($C29,'12. Hypothèses'!$C$21:$X$50,17,FALSE),0),"")</f>
        <v/>
      </c>
      <c r="O29" s="86"/>
    </row>
    <row r="30" spans="1:15" x14ac:dyDescent="0.35">
      <c r="A30" s="86"/>
      <c r="B30" s="86"/>
      <c r="C30" s="153" t="str">
        <f>IF('12. Hypothèses'!C34&lt;&gt;"",'12. Hypothèses'!C34,"")</f>
        <v/>
      </c>
      <c r="D30" s="154" t="str">
        <f>IFERROR(IF(VLOOKUP($C30,'12. Hypothèses'!$C$21:$X$50,10,FALSE)=D$16,VLOOKUP($C30,'12. Hypothèses'!$C$21:$X$50,13,FALSE),0)+IF(VLOOKUP($C30,'12. Hypothèses'!$C$21:$X$50,16,FALSE)=D$16,VLOOKUP($C30,'12. Hypothèses'!$C$21:$X$50,17,FALSE),0),"")</f>
        <v/>
      </c>
      <c r="E30" s="154" t="str">
        <f>IFERROR(IF(VLOOKUP($C30,'12. Hypothèses'!$C$21:$X$50,10,FALSE)=E$16,VLOOKUP($C30,'12. Hypothèses'!$C$21:$X$50,13,FALSE),0)+IF(VLOOKUP($C30,'12. Hypothèses'!$C$21:$X$50,16,FALSE)=E$16,VLOOKUP($C30,'12. Hypothèses'!$C$21:$X$50,17,FALSE),0),"")</f>
        <v/>
      </c>
      <c r="F30" s="154" t="str">
        <f>IFERROR(IF(VLOOKUP($C30,'12. Hypothèses'!$C$21:$X$50,10,FALSE)=F$16,VLOOKUP($C30,'12. Hypothèses'!$C$21:$X$50,13,FALSE),0)+IF(VLOOKUP($C30,'12. Hypothèses'!$C$21:$X$50,16,FALSE)=F$16,VLOOKUP($C30,'12. Hypothèses'!$C$21:$X$50,17,FALSE),0),"")</f>
        <v/>
      </c>
      <c r="G30" s="154" t="str">
        <f>IFERROR(IF(VLOOKUP($C30,'12. Hypothèses'!$C$21:$X$50,10,FALSE)=G$16,VLOOKUP($C30,'12. Hypothèses'!$C$21:$X$50,13,FALSE),0)+IF(VLOOKUP($C30,'12. Hypothèses'!$C$21:$X$50,16,FALSE)=G$16,VLOOKUP($C30,'12. Hypothèses'!$C$21:$X$50,17,FALSE),0),"")</f>
        <v/>
      </c>
      <c r="H30" s="154" t="str">
        <f>IFERROR(IF(VLOOKUP($C30,'12. Hypothèses'!$C$21:$X$50,10,FALSE)=H$16,VLOOKUP($C30,'12. Hypothèses'!$C$21:$X$50,13,FALSE),0)+IF(VLOOKUP($C30,'12. Hypothèses'!$C$21:$X$50,16,FALSE)=H$16,VLOOKUP($C30,'12. Hypothèses'!$C$21:$X$50,17,FALSE),0),"")</f>
        <v/>
      </c>
      <c r="I30" s="154" t="str">
        <f>IFERROR(IF(VLOOKUP($C30,'12. Hypothèses'!$C$21:$X$50,10,FALSE)=I$16,VLOOKUP($C30,'12. Hypothèses'!$C$21:$X$50,13,FALSE),0)+IF(VLOOKUP($C30,'12. Hypothèses'!$C$21:$X$50,16,FALSE)=I$16,VLOOKUP($C30,'12. Hypothèses'!$C$21:$X$50,17,FALSE),0),"")</f>
        <v/>
      </c>
      <c r="J30" s="154" t="str">
        <f>IFERROR(IF(VLOOKUP($C30,'12. Hypothèses'!$C$21:$X$50,10,FALSE)=J$16,VLOOKUP($C30,'12. Hypothèses'!$C$21:$X$50,13,FALSE),0)+IF(VLOOKUP($C30,'12. Hypothèses'!$C$21:$X$50,16,FALSE)=J$16,VLOOKUP($C30,'12. Hypothèses'!$C$21:$X$50,17,FALSE),0),"")</f>
        <v/>
      </c>
      <c r="K30" s="154" t="str">
        <f>IFERROR(IF(VLOOKUP($C30,'12. Hypothèses'!$C$21:$X$50,10,FALSE)=K$16,VLOOKUP($C30,'12. Hypothèses'!$C$21:$X$50,13,FALSE),0)+IF(VLOOKUP($C30,'12. Hypothèses'!$C$21:$X$50,16,FALSE)=K$16,VLOOKUP($C30,'12. Hypothèses'!$C$21:$X$50,17,FALSE),0),"")</f>
        <v/>
      </c>
      <c r="L30" s="154" t="str">
        <f>IFERROR(IF(VLOOKUP($C30,'12. Hypothèses'!$C$21:$X$50,10,FALSE)=L$16,VLOOKUP($C30,'12. Hypothèses'!$C$21:$X$50,13,FALSE),0)+IF(VLOOKUP($C30,'12. Hypothèses'!$C$21:$X$50,16,FALSE)=L$16,VLOOKUP($C30,'12. Hypothèses'!$C$21:$X$50,17,FALSE),0),"")</f>
        <v/>
      </c>
      <c r="M30" s="154" t="str">
        <f>IFERROR(IF(VLOOKUP($C30,'12. Hypothèses'!$C$21:$X$50,10,FALSE)=M$16,VLOOKUP($C30,'12. Hypothèses'!$C$21:$X$50,13,FALSE),0)+IF(VLOOKUP($C30,'12. Hypothèses'!$C$21:$X$50,16,FALSE)=M$16,VLOOKUP($C30,'12. Hypothèses'!$C$21:$X$50,17,FALSE),0),"")</f>
        <v/>
      </c>
      <c r="O30" s="86"/>
    </row>
    <row r="31" spans="1:15" x14ac:dyDescent="0.35">
      <c r="A31" s="86"/>
      <c r="B31" s="86"/>
      <c r="C31" s="153" t="str">
        <f>IF('12. Hypothèses'!C35&lt;&gt;"",'12. Hypothèses'!C35,"")</f>
        <v/>
      </c>
      <c r="D31" s="154" t="str">
        <f>IFERROR(IF(VLOOKUP($C31,'12. Hypothèses'!$C$21:$X$50,10,FALSE)=D$16,VLOOKUP($C31,'12. Hypothèses'!$C$21:$X$50,13,FALSE),0)+IF(VLOOKUP($C31,'12. Hypothèses'!$C$21:$X$50,16,FALSE)=D$16,VLOOKUP($C31,'12. Hypothèses'!$C$21:$X$50,17,FALSE),0),"")</f>
        <v/>
      </c>
      <c r="E31" s="154" t="str">
        <f>IFERROR(IF(VLOOKUP($C31,'12. Hypothèses'!$C$21:$X$50,10,FALSE)=E$16,VLOOKUP($C31,'12. Hypothèses'!$C$21:$X$50,13,FALSE),0)+IF(VLOOKUP($C31,'12. Hypothèses'!$C$21:$X$50,16,FALSE)=E$16,VLOOKUP($C31,'12. Hypothèses'!$C$21:$X$50,17,FALSE),0),"")</f>
        <v/>
      </c>
      <c r="F31" s="154" t="str">
        <f>IFERROR(IF(VLOOKUP($C31,'12. Hypothèses'!$C$21:$X$50,10,FALSE)=F$16,VLOOKUP($C31,'12. Hypothèses'!$C$21:$X$50,13,FALSE),0)+IF(VLOOKUP($C31,'12. Hypothèses'!$C$21:$X$50,16,FALSE)=F$16,VLOOKUP($C31,'12. Hypothèses'!$C$21:$X$50,17,FALSE),0),"")</f>
        <v/>
      </c>
      <c r="G31" s="154" t="str">
        <f>IFERROR(IF(VLOOKUP($C31,'12. Hypothèses'!$C$21:$X$50,10,FALSE)=G$16,VLOOKUP($C31,'12. Hypothèses'!$C$21:$X$50,13,FALSE),0)+IF(VLOOKUP($C31,'12. Hypothèses'!$C$21:$X$50,16,FALSE)=G$16,VLOOKUP($C31,'12. Hypothèses'!$C$21:$X$50,17,FALSE),0),"")</f>
        <v/>
      </c>
      <c r="H31" s="154" t="str">
        <f>IFERROR(IF(VLOOKUP($C31,'12. Hypothèses'!$C$21:$X$50,10,FALSE)=H$16,VLOOKUP($C31,'12. Hypothèses'!$C$21:$X$50,13,FALSE),0)+IF(VLOOKUP($C31,'12. Hypothèses'!$C$21:$X$50,16,FALSE)=H$16,VLOOKUP($C31,'12. Hypothèses'!$C$21:$X$50,17,FALSE),0),"")</f>
        <v/>
      </c>
      <c r="I31" s="154" t="str">
        <f>IFERROR(IF(VLOOKUP($C31,'12. Hypothèses'!$C$21:$X$50,10,FALSE)=I$16,VLOOKUP($C31,'12. Hypothèses'!$C$21:$X$50,13,FALSE),0)+IF(VLOOKUP($C31,'12. Hypothèses'!$C$21:$X$50,16,FALSE)=I$16,VLOOKUP($C31,'12. Hypothèses'!$C$21:$X$50,17,FALSE),0),"")</f>
        <v/>
      </c>
      <c r="J31" s="154" t="str">
        <f>IFERROR(IF(VLOOKUP($C31,'12. Hypothèses'!$C$21:$X$50,10,FALSE)=J$16,VLOOKUP($C31,'12. Hypothèses'!$C$21:$X$50,13,FALSE),0)+IF(VLOOKUP($C31,'12. Hypothèses'!$C$21:$X$50,16,FALSE)=J$16,VLOOKUP($C31,'12. Hypothèses'!$C$21:$X$50,17,FALSE),0),"")</f>
        <v/>
      </c>
      <c r="K31" s="154" t="str">
        <f>IFERROR(IF(VLOOKUP($C31,'12. Hypothèses'!$C$21:$X$50,10,FALSE)=K$16,VLOOKUP($C31,'12. Hypothèses'!$C$21:$X$50,13,FALSE),0)+IF(VLOOKUP($C31,'12. Hypothèses'!$C$21:$X$50,16,FALSE)=K$16,VLOOKUP($C31,'12. Hypothèses'!$C$21:$X$50,17,FALSE),0),"")</f>
        <v/>
      </c>
      <c r="L31" s="154" t="str">
        <f>IFERROR(IF(VLOOKUP($C31,'12. Hypothèses'!$C$21:$X$50,10,FALSE)=L$16,VLOOKUP($C31,'12. Hypothèses'!$C$21:$X$50,13,FALSE),0)+IF(VLOOKUP($C31,'12. Hypothèses'!$C$21:$X$50,16,FALSE)=L$16,VLOOKUP($C31,'12. Hypothèses'!$C$21:$X$50,17,FALSE),0),"")</f>
        <v/>
      </c>
      <c r="M31" s="154" t="str">
        <f>IFERROR(IF(VLOOKUP($C31,'12. Hypothèses'!$C$21:$X$50,10,FALSE)=M$16,VLOOKUP($C31,'12. Hypothèses'!$C$21:$X$50,13,FALSE),0)+IF(VLOOKUP($C31,'12. Hypothèses'!$C$21:$X$50,16,FALSE)=M$16,VLOOKUP($C31,'12. Hypothèses'!$C$21:$X$50,17,FALSE),0),"")</f>
        <v/>
      </c>
      <c r="O31" s="86"/>
    </row>
    <row r="32" spans="1:15" hidden="1" outlineLevel="1" x14ac:dyDescent="0.35">
      <c r="A32" s="86"/>
      <c r="B32" s="86"/>
      <c r="C32" s="153" t="str">
        <f>IF('12. Hypothèses'!C36&lt;&gt;"",'12. Hypothèses'!C36,"")</f>
        <v/>
      </c>
      <c r="D32" s="154" t="str">
        <f>IFERROR(IF(VLOOKUP($C32,'12. Hypothèses'!$C$21:$X$50,10,FALSE)=D$16,VLOOKUP($C32,'12. Hypothèses'!$C$21:$X$50,13,FALSE),0)+IF(VLOOKUP($C32,'12. Hypothèses'!$C$21:$X$50,16,FALSE)=D$16,VLOOKUP($C32,'12. Hypothèses'!$C$21:$X$50,17,FALSE),0),"")</f>
        <v/>
      </c>
      <c r="E32" s="154" t="str">
        <f>IFERROR(IF(VLOOKUP($C32,'12. Hypothèses'!$C$21:$X$50,10,FALSE)=E$16,VLOOKUP($C32,'12. Hypothèses'!$C$21:$X$50,13,FALSE),0)+IF(VLOOKUP($C32,'12. Hypothèses'!$C$21:$X$50,16,FALSE)=E$16,VLOOKUP($C32,'12. Hypothèses'!$C$21:$X$50,17,FALSE),0),"")</f>
        <v/>
      </c>
      <c r="F32" s="154" t="str">
        <f>IFERROR(IF(VLOOKUP($C32,'12. Hypothèses'!$C$21:$X$50,10,FALSE)=F$16,VLOOKUP($C32,'12. Hypothèses'!$C$21:$X$50,13,FALSE),0)+IF(VLOOKUP($C32,'12. Hypothèses'!$C$21:$X$50,16,FALSE)=F$16,VLOOKUP($C32,'12. Hypothèses'!$C$21:$X$50,17,FALSE),0),"")</f>
        <v/>
      </c>
      <c r="G32" s="154" t="str">
        <f>IFERROR(IF(VLOOKUP($C32,'12. Hypothèses'!$C$21:$X$50,10,FALSE)=G$16,VLOOKUP($C32,'12. Hypothèses'!$C$21:$X$50,13,FALSE),0)+IF(VLOOKUP($C32,'12. Hypothèses'!$C$21:$X$50,16,FALSE)=G$16,VLOOKUP($C32,'12. Hypothèses'!$C$21:$X$50,17,FALSE),0),"")</f>
        <v/>
      </c>
      <c r="H32" s="154" t="str">
        <f>IFERROR(IF(VLOOKUP($C32,'12. Hypothèses'!$C$21:$X$50,10,FALSE)=H$16,VLOOKUP($C32,'12. Hypothèses'!$C$21:$X$50,13,FALSE),0)+IF(VLOOKUP($C32,'12. Hypothèses'!$C$21:$X$50,16,FALSE)=H$16,VLOOKUP($C32,'12. Hypothèses'!$C$21:$X$50,17,FALSE),0),"")</f>
        <v/>
      </c>
      <c r="I32" s="154" t="str">
        <f>IFERROR(IF(VLOOKUP($C32,'12. Hypothèses'!$C$21:$X$50,10,FALSE)=I$16,VLOOKUP($C32,'12. Hypothèses'!$C$21:$X$50,13,FALSE),0)+IF(VLOOKUP($C32,'12. Hypothèses'!$C$21:$X$50,16,FALSE)=I$16,VLOOKUP($C32,'12. Hypothèses'!$C$21:$X$50,17,FALSE),0),"")</f>
        <v/>
      </c>
      <c r="J32" s="154" t="str">
        <f>IFERROR(IF(VLOOKUP($C32,'12. Hypothèses'!$C$21:$X$50,10,FALSE)=J$16,VLOOKUP($C32,'12. Hypothèses'!$C$21:$X$50,13,FALSE),0)+IF(VLOOKUP($C32,'12. Hypothèses'!$C$21:$X$50,16,FALSE)=J$16,VLOOKUP($C32,'12. Hypothèses'!$C$21:$X$50,17,FALSE),0),"")</f>
        <v/>
      </c>
      <c r="K32" s="154" t="str">
        <f>IFERROR(IF(VLOOKUP($C32,'12. Hypothèses'!$C$21:$X$50,10,FALSE)=K$16,VLOOKUP($C32,'12. Hypothèses'!$C$21:$X$50,13,FALSE),0)+IF(VLOOKUP($C32,'12. Hypothèses'!$C$21:$X$50,16,FALSE)=K$16,VLOOKUP($C32,'12. Hypothèses'!$C$21:$X$50,17,FALSE),0),"")</f>
        <v/>
      </c>
      <c r="L32" s="154" t="str">
        <f>IFERROR(IF(VLOOKUP($C32,'12. Hypothèses'!$C$21:$X$50,10,FALSE)=L$16,VLOOKUP($C32,'12. Hypothèses'!$C$21:$X$50,13,FALSE),0)+IF(VLOOKUP($C32,'12. Hypothèses'!$C$21:$X$50,16,FALSE)=L$16,VLOOKUP($C32,'12. Hypothèses'!$C$21:$X$50,17,FALSE),0),"")</f>
        <v/>
      </c>
      <c r="M32" s="154" t="str">
        <f>IFERROR(IF(VLOOKUP($C32,'12. Hypothèses'!$C$21:$X$50,10,FALSE)=M$16,VLOOKUP($C32,'12. Hypothèses'!$C$21:$X$50,13,FALSE),0)+IF(VLOOKUP($C32,'12. Hypothèses'!$C$21:$X$50,16,FALSE)=M$16,VLOOKUP($C32,'12. Hypothèses'!$C$21:$X$50,17,FALSE),0),"")</f>
        <v/>
      </c>
      <c r="O32" s="86"/>
    </row>
    <row r="33" spans="1:15" hidden="1" outlineLevel="1" x14ac:dyDescent="0.35">
      <c r="A33" s="86"/>
      <c r="B33" s="86"/>
      <c r="C33" s="153" t="str">
        <f>IF('12. Hypothèses'!C37&lt;&gt;"",'12. Hypothèses'!C37,"")</f>
        <v/>
      </c>
      <c r="D33" s="154" t="str">
        <f>IFERROR(IF(VLOOKUP($C33,'12. Hypothèses'!$C$21:$X$50,10,FALSE)=D$16,VLOOKUP($C33,'12. Hypothèses'!$C$21:$X$50,13,FALSE),0)+IF(VLOOKUP($C33,'12. Hypothèses'!$C$21:$X$50,16,FALSE)=D$16,VLOOKUP($C33,'12. Hypothèses'!$C$21:$X$50,17,FALSE),0),"")</f>
        <v/>
      </c>
      <c r="E33" s="154" t="str">
        <f>IFERROR(IF(VLOOKUP($C33,'12. Hypothèses'!$C$21:$X$50,10,FALSE)=E$16,VLOOKUP($C33,'12. Hypothèses'!$C$21:$X$50,13,FALSE),0)+IF(VLOOKUP($C33,'12. Hypothèses'!$C$21:$X$50,16,FALSE)=E$16,VLOOKUP($C33,'12. Hypothèses'!$C$21:$X$50,17,FALSE),0),"")</f>
        <v/>
      </c>
      <c r="F33" s="154" t="str">
        <f>IFERROR(IF(VLOOKUP($C33,'12. Hypothèses'!$C$21:$X$50,10,FALSE)=F$16,VLOOKUP($C33,'12. Hypothèses'!$C$21:$X$50,13,FALSE),0)+IF(VLOOKUP($C33,'12. Hypothèses'!$C$21:$X$50,16,FALSE)=F$16,VLOOKUP($C33,'12. Hypothèses'!$C$21:$X$50,17,FALSE),0),"")</f>
        <v/>
      </c>
      <c r="G33" s="154" t="str">
        <f>IFERROR(IF(VLOOKUP($C33,'12. Hypothèses'!$C$21:$X$50,10,FALSE)=G$16,VLOOKUP($C33,'12. Hypothèses'!$C$21:$X$50,13,FALSE),0)+IF(VLOOKUP($C33,'12. Hypothèses'!$C$21:$X$50,16,FALSE)=G$16,VLOOKUP($C33,'12. Hypothèses'!$C$21:$X$50,17,FALSE),0),"")</f>
        <v/>
      </c>
      <c r="H33" s="154" t="str">
        <f>IFERROR(IF(VLOOKUP($C33,'12. Hypothèses'!$C$21:$X$50,10,FALSE)=H$16,VLOOKUP($C33,'12. Hypothèses'!$C$21:$X$50,13,FALSE),0)+IF(VLOOKUP($C33,'12. Hypothèses'!$C$21:$X$50,16,FALSE)=H$16,VLOOKUP($C33,'12. Hypothèses'!$C$21:$X$50,17,FALSE),0),"")</f>
        <v/>
      </c>
      <c r="I33" s="154" t="str">
        <f>IFERROR(IF(VLOOKUP($C33,'12. Hypothèses'!$C$21:$X$50,10,FALSE)=I$16,VLOOKUP($C33,'12. Hypothèses'!$C$21:$X$50,13,FALSE),0)+IF(VLOOKUP($C33,'12. Hypothèses'!$C$21:$X$50,16,FALSE)=I$16,VLOOKUP($C33,'12. Hypothèses'!$C$21:$X$50,17,FALSE),0),"")</f>
        <v/>
      </c>
      <c r="J33" s="154" t="str">
        <f>IFERROR(IF(VLOOKUP($C33,'12. Hypothèses'!$C$21:$X$50,10,FALSE)=J$16,VLOOKUP($C33,'12. Hypothèses'!$C$21:$X$50,13,FALSE),0)+IF(VLOOKUP($C33,'12. Hypothèses'!$C$21:$X$50,16,FALSE)=J$16,VLOOKUP($C33,'12. Hypothèses'!$C$21:$X$50,17,FALSE),0),"")</f>
        <v/>
      </c>
      <c r="K33" s="154" t="str">
        <f>IFERROR(IF(VLOOKUP($C33,'12. Hypothèses'!$C$21:$X$50,10,FALSE)=K$16,VLOOKUP($C33,'12. Hypothèses'!$C$21:$X$50,13,FALSE),0)+IF(VLOOKUP($C33,'12. Hypothèses'!$C$21:$X$50,16,FALSE)=K$16,VLOOKUP($C33,'12. Hypothèses'!$C$21:$X$50,17,FALSE),0),"")</f>
        <v/>
      </c>
      <c r="L33" s="154" t="str">
        <f>IFERROR(IF(VLOOKUP($C33,'12. Hypothèses'!$C$21:$X$50,10,FALSE)=L$16,VLOOKUP($C33,'12. Hypothèses'!$C$21:$X$50,13,FALSE),0)+IF(VLOOKUP($C33,'12. Hypothèses'!$C$21:$X$50,16,FALSE)=L$16,VLOOKUP($C33,'12. Hypothèses'!$C$21:$X$50,17,FALSE),0),"")</f>
        <v/>
      </c>
      <c r="M33" s="154" t="str">
        <f>IFERROR(IF(VLOOKUP($C33,'12. Hypothèses'!$C$21:$X$50,10,FALSE)=M$16,VLOOKUP($C33,'12. Hypothèses'!$C$21:$X$50,13,FALSE),0)+IF(VLOOKUP($C33,'12. Hypothèses'!$C$21:$X$50,16,FALSE)=M$16,VLOOKUP($C33,'12. Hypothèses'!$C$21:$X$50,17,FALSE),0),"")</f>
        <v/>
      </c>
      <c r="O33" s="86"/>
    </row>
    <row r="34" spans="1:15" ht="10.5" hidden="1" outlineLevel="1" x14ac:dyDescent="0.35">
      <c r="A34" s="123"/>
      <c r="B34" s="123"/>
      <c r="C34" s="153" t="str">
        <f>IF('12. Hypothèses'!C38&lt;&gt;"",'12. Hypothèses'!C38,"")</f>
        <v/>
      </c>
      <c r="D34" s="154" t="str">
        <f>IFERROR(IF(VLOOKUP($C34,'12. Hypothèses'!$C$21:$X$50,10,FALSE)=D$16,VLOOKUP($C34,'12. Hypothèses'!$C$21:$X$50,13,FALSE),0)+IF(VLOOKUP($C34,'12. Hypothèses'!$C$21:$X$50,16,FALSE)=D$16,VLOOKUP($C34,'12. Hypothèses'!$C$21:$X$50,17,FALSE),0),"")</f>
        <v/>
      </c>
      <c r="E34" s="154" t="str">
        <f>IFERROR(IF(VLOOKUP($C34,'12. Hypothèses'!$C$21:$X$50,10,FALSE)=E$16,VLOOKUP($C34,'12. Hypothèses'!$C$21:$X$50,13,FALSE),0)+IF(VLOOKUP($C34,'12. Hypothèses'!$C$21:$X$50,16,FALSE)=E$16,VLOOKUP($C34,'12. Hypothèses'!$C$21:$X$50,17,FALSE),0),"")</f>
        <v/>
      </c>
      <c r="F34" s="154" t="str">
        <f>IFERROR(IF(VLOOKUP($C34,'12. Hypothèses'!$C$21:$X$50,10,FALSE)=F$16,VLOOKUP($C34,'12. Hypothèses'!$C$21:$X$50,13,FALSE),0)+IF(VLOOKUP($C34,'12. Hypothèses'!$C$21:$X$50,16,FALSE)=F$16,VLOOKUP($C34,'12. Hypothèses'!$C$21:$X$50,17,FALSE),0),"")</f>
        <v/>
      </c>
      <c r="G34" s="154" t="str">
        <f>IFERROR(IF(VLOOKUP($C34,'12. Hypothèses'!$C$21:$X$50,10,FALSE)=G$16,VLOOKUP($C34,'12. Hypothèses'!$C$21:$X$50,13,FALSE),0)+IF(VLOOKUP($C34,'12. Hypothèses'!$C$21:$X$50,16,FALSE)=G$16,VLOOKUP($C34,'12. Hypothèses'!$C$21:$X$50,17,FALSE),0),"")</f>
        <v/>
      </c>
      <c r="H34" s="154" t="str">
        <f>IFERROR(IF(VLOOKUP($C34,'12. Hypothèses'!$C$21:$X$50,10,FALSE)=H$16,VLOOKUP($C34,'12. Hypothèses'!$C$21:$X$50,13,FALSE),0)+IF(VLOOKUP($C34,'12. Hypothèses'!$C$21:$X$50,16,FALSE)=H$16,VLOOKUP($C34,'12. Hypothèses'!$C$21:$X$50,17,FALSE),0),"")</f>
        <v/>
      </c>
      <c r="I34" s="154" t="str">
        <f>IFERROR(IF(VLOOKUP($C34,'12. Hypothèses'!$C$21:$X$50,10,FALSE)=I$16,VLOOKUP($C34,'12. Hypothèses'!$C$21:$X$50,13,FALSE),0)+IF(VLOOKUP($C34,'12. Hypothèses'!$C$21:$X$50,16,FALSE)=I$16,VLOOKUP($C34,'12. Hypothèses'!$C$21:$X$50,17,FALSE),0),"")</f>
        <v/>
      </c>
      <c r="J34" s="154" t="str">
        <f>IFERROR(IF(VLOOKUP($C34,'12. Hypothèses'!$C$21:$X$50,10,FALSE)=J$16,VLOOKUP($C34,'12. Hypothèses'!$C$21:$X$50,13,FALSE),0)+IF(VLOOKUP($C34,'12. Hypothèses'!$C$21:$X$50,16,FALSE)=J$16,VLOOKUP($C34,'12. Hypothèses'!$C$21:$X$50,17,FALSE),0),"")</f>
        <v/>
      </c>
      <c r="K34" s="154" t="str">
        <f>IFERROR(IF(VLOOKUP($C34,'12. Hypothèses'!$C$21:$X$50,10,FALSE)=K$16,VLOOKUP($C34,'12. Hypothèses'!$C$21:$X$50,13,FALSE),0)+IF(VLOOKUP($C34,'12. Hypothèses'!$C$21:$X$50,16,FALSE)=K$16,VLOOKUP($C34,'12. Hypothèses'!$C$21:$X$50,17,FALSE),0),"")</f>
        <v/>
      </c>
      <c r="L34" s="154" t="str">
        <f>IFERROR(IF(VLOOKUP($C34,'12. Hypothèses'!$C$21:$X$50,10,FALSE)=L$16,VLOOKUP($C34,'12. Hypothèses'!$C$21:$X$50,13,FALSE),0)+IF(VLOOKUP($C34,'12. Hypothèses'!$C$21:$X$50,16,FALSE)=L$16,VLOOKUP($C34,'12. Hypothèses'!$C$21:$X$50,17,FALSE),0),"")</f>
        <v/>
      </c>
      <c r="M34" s="154" t="str">
        <f>IFERROR(IF(VLOOKUP($C34,'12. Hypothèses'!$C$21:$X$50,10,FALSE)=M$16,VLOOKUP($C34,'12. Hypothèses'!$C$21:$X$50,13,FALSE),0)+IF(VLOOKUP($C34,'12. Hypothèses'!$C$21:$X$50,16,FALSE)=M$16,VLOOKUP($C34,'12. Hypothèses'!$C$21:$X$50,17,FALSE),0),"")</f>
        <v/>
      </c>
      <c r="O34" s="123"/>
    </row>
    <row r="35" spans="1:15" hidden="1" outlineLevel="1" x14ac:dyDescent="0.35">
      <c r="C35" s="153" t="str">
        <f>IF('12. Hypothèses'!C39&lt;&gt;"",'12. Hypothèses'!C39,"")</f>
        <v/>
      </c>
      <c r="D35" s="154" t="str">
        <f>IFERROR(IF(VLOOKUP($C35,'12. Hypothèses'!$C$21:$X$50,10,FALSE)=D$16,VLOOKUP($C35,'12. Hypothèses'!$C$21:$X$50,13,FALSE),0)+IF(VLOOKUP($C35,'12. Hypothèses'!$C$21:$X$50,16,FALSE)=D$16,VLOOKUP($C35,'12. Hypothèses'!$C$21:$X$50,17,FALSE),0),"")</f>
        <v/>
      </c>
      <c r="E35" s="154" t="str">
        <f>IFERROR(IF(VLOOKUP($C35,'12. Hypothèses'!$C$21:$X$50,10,FALSE)=E$16,VLOOKUP($C35,'12. Hypothèses'!$C$21:$X$50,13,FALSE),0)+IF(VLOOKUP($C35,'12. Hypothèses'!$C$21:$X$50,16,FALSE)=E$16,VLOOKUP($C35,'12. Hypothèses'!$C$21:$X$50,17,FALSE),0),"")</f>
        <v/>
      </c>
      <c r="F35" s="154" t="str">
        <f>IFERROR(IF(VLOOKUP($C35,'12. Hypothèses'!$C$21:$X$50,10,FALSE)=F$16,VLOOKUP($C35,'12. Hypothèses'!$C$21:$X$50,13,FALSE),0)+IF(VLOOKUP($C35,'12. Hypothèses'!$C$21:$X$50,16,FALSE)=F$16,VLOOKUP($C35,'12. Hypothèses'!$C$21:$X$50,17,FALSE),0),"")</f>
        <v/>
      </c>
      <c r="G35" s="154" t="str">
        <f>IFERROR(IF(VLOOKUP($C35,'12. Hypothèses'!$C$21:$X$50,10,FALSE)=G$16,VLOOKUP($C35,'12. Hypothèses'!$C$21:$X$50,13,FALSE),0)+IF(VLOOKUP($C35,'12. Hypothèses'!$C$21:$X$50,16,FALSE)=G$16,VLOOKUP($C35,'12. Hypothèses'!$C$21:$X$50,17,FALSE),0),"")</f>
        <v/>
      </c>
      <c r="H35" s="154" t="str">
        <f>IFERROR(IF(VLOOKUP($C35,'12. Hypothèses'!$C$21:$X$50,10,FALSE)=H$16,VLOOKUP($C35,'12. Hypothèses'!$C$21:$X$50,13,FALSE),0)+IF(VLOOKUP($C35,'12. Hypothèses'!$C$21:$X$50,16,FALSE)=H$16,VLOOKUP($C35,'12. Hypothèses'!$C$21:$X$50,17,FALSE),0),"")</f>
        <v/>
      </c>
      <c r="I35" s="154" t="str">
        <f>IFERROR(IF(VLOOKUP($C35,'12. Hypothèses'!$C$21:$X$50,10,FALSE)=I$16,VLOOKUP($C35,'12. Hypothèses'!$C$21:$X$50,13,FALSE),0)+IF(VLOOKUP($C35,'12. Hypothèses'!$C$21:$X$50,16,FALSE)=I$16,VLOOKUP($C35,'12. Hypothèses'!$C$21:$X$50,17,FALSE),0),"")</f>
        <v/>
      </c>
      <c r="J35" s="154" t="str">
        <f>IFERROR(IF(VLOOKUP($C35,'12. Hypothèses'!$C$21:$X$50,10,FALSE)=J$16,VLOOKUP($C35,'12. Hypothèses'!$C$21:$X$50,13,FALSE),0)+IF(VLOOKUP($C35,'12. Hypothèses'!$C$21:$X$50,16,FALSE)=J$16,VLOOKUP($C35,'12. Hypothèses'!$C$21:$X$50,17,FALSE),0),"")</f>
        <v/>
      </c>
      <c r="K35" s="154" t="str">
        <f>IFERROR(IF(VLOOKUP($C35,'12. Hypothèses'!$C$21:$X$50,10,FALSE)=K$16,VLOOKUP($C35,'12. Hypothèses'!$C$21:$X$50,13,FALSE),0)+IF(VLOOKUP($C35,'12. Hypothèses'!$C$21:$X$50,16,FALSE)=K$16,VLOOKUP($C35,'12. Hypothèses'!$C$21:$X$50,17,FALSE),0),"")</f>
        <v/>
      </c>
      <c r="L35" s="154" t="str">
        <f>IFERROR(IF(VLOOKUP($C35,'12. Hypothèses'!$C$21:$X$50,10,FALSE)=L$16,VLOOKUP($C35,'12. Hypothèses'!$C$21:$X$50,13,FALSE),0)+IF(VLOOKUP($C35,'12. Hypothèses'!$C$21:$X$50,16,FALSE)=L$16,VLOOKUP($C35,'12. Hypothèses'!$C$21:$X$50,17,FALSE),0),"")</f>
        <v/>
      </c>
      <c r="M35" s="154" t="str">
        <f>IFERROR(IF(VLOOKUP($C35,'12. Hypothèses'!$C$21:$X$50,10,FALSE)=M$16,VLOOKUP($C35,'12. Hypothèses'!$C$21:$X$50,13,FALSE),0)+IF(VLOOKUP($C35,'12. Hypothèses'!$C$21:$X$50,16,FALSE)=M$16,VLOOKUP($C35,'12. Hypothèses'!$C$21:$X$50,17,FALSE),0),"")</f>
        <v/>
      </c>
    </row>
    <row r="36" spans="1:15" hidden="1" outlineLevel="1" x14ac:dyDescent="0.35">
      <c r="A36" s="134"/>
      <c r="B36" s="134"/>
      <c r="C36" s="153" t="str">
        <f>IF('12. Hypothèses'!C40&lt;&gt;"",'12. Hypothèses'!C40,"")</f>
        <v/>
      </c>
      <c r="D36" s="154" t="str">
        <f>IFERROR(IF(VLOOKUP($C36,'12. Hypothèses'!$C$21:$X$50,10,FALSE)=D$16,VLOOKUP($C36,'12. Hypothèses'!$C$21:$X$50,13,FALSE),0)+IF(VLOOKUP($C36,'12. Hypothèses'!$C$21:$X$50,16,FALSE)=D$16,VLOOKUP($C36,'12. Hypothèses'!$C$21:$X$50,17,FALSE),0),"")</f>
        <v/>
      </c>
      <c r="E36" s="154" t="str">
        <f>IFERROR(IF(VLOOKUP($C36,'12. Hypothèses'!$C$21:$X$50,10,FALSE)=E$16,VLOOKUP($C36,'12. Hypothèses'!$C$21:$X$50,13,FALSE),0)+IF(VLOOKUP($C36,'12. Hypothèses'!$C$21:$X$50,16,FALSE)=E$16,VLOOKUP($C36,'12. Hypothèses'!$C$21:$X$50,17,FALSE),0),"")</f>
        <v/>
      </c>
      <c r="F36" s="154" t="str">
        <f>IFERROR(IF(VLOOKUP($C36,'12. Hypothèses'!$C$21:$X$50,10,FALSE)=F$16,VLOOKUP($C36,'12. Hypothèses'!$C$21:$X$50,13,FALSE),0)+IF(VLOOKUP($C36,'12. Hypothèses'!$C$21:$X$50,16,FALSE)=F$16,VLOOKUP($C36,'12. Hypothèses'!$C$21:$X$50,17,FALSE),0),"")</f>
        <v/>
      </c>
      <c r="G36" s="154" t="str">
        <f>IFERROR(IF(VLOOKUP($C36,'12. Hypothèses'!$C$21:$X$50,10,FALSE)=G$16,VLOOKUP($C36,'12. Hypothèses'!$C$21:$X$50,13,FALSE),0)+IF(VLOOKUP($C36,'12. Hypothèses'!$C$21:$X$50,16,FALSE)=G$16,VLOOKUP($C36,'12. Hypothèses'!$C$21:$X$50,17,FALSE),0),"")</f>
        <v/>
      </c>
      <c r="H36" s="154" t="str">
        <f>IFERROR(IF(VLOOKUP($C36,'12. Hypothèses'!$C$21:$X$50,10,FALSE)=H$16,VLOOKUP($C36,'12. Hypothèses'!$C$21:$X$50,13,FALSE),0)+IF(VLOOKUP($C36,'12. Hypothèses'!$C$21:$X$50,16,FALSE)=H$16,VLOOKUP($C36,'12. Hypothèses'!$C$21:$X$50,17,FALSE),0),"")</f>
        <v/>
      </c>
      <c r="I36" s="154" t="str">
        <f>IFERROR(IF(VLOOKUP($C36,'12. Hypothèses'!$C$21:$X$50,10,FALSE)=I$16,VLOOKUP($C36,'12. Hypothèses'!$C$21:$X$50,13,FALSE),0)+IF(VLOOKUP($C36,'12. Hypothèses'!$C$21:$X$50,16,FALSE)=I$16,VLOOKUP($C36,'12. Hypothèses'!$C$21:$X$50,17,FALSE),0),"")</f>
        <v/>
      </c>
      <c r="J36" s="154" t="str">
        <f>IFERROR(IF(VLOOKUP($C36,'12. Hypothèses'!$C$21:$X$50,10,FALSE)=J$16,VLOOKUP($C36,'12. Hypothèses'!$C$21:$X$50,13,FALSE),0)+IF(VLOOKUP($C36,'12. Hypothèses'!$C$21:$X$50,16,FALSE)=J$16,VLOOKUP($C36,'12. Hypothèses'!$C$21:$X$50,17,FALSE),0),"")</f>
        <v/>
      </c>
      <c r="K36" s="154" t="str">
        <f>IFERROR(IF(VLOOKUP($C36,'12. Hypothèses'!$C$21:$X$50,10,FALSE)=K$16,VLOOKUP($C36,'12. Hypothèses'!$C$21:$X$50,13,FALSE),0)+IF(VLOOKUP($C36,'12. Hypothèses'!$C$21:$X$50,16,FALSE)=K$16,VLOOKUP($C36,'12. Hypothèses'!$C$21:$X$50,17,FALSE),0),"")</f>
        <v/>
      </c>
      <c r="L36" s="154" t="str">
        <f>IFERROR(IF(VLOOKUP($C36,'12. Hypothèses'!$C$21:$X$50,10,FALSE)=L$16,VLOOKUP($C36,'12. Hypothèses'!$C$21:$X$50,13,FALSE),0)+IF(VLOOKUP($C36,'12. Hypothèses'!$C$21:$X$50,16,FALSE)=L$16,VLOOKUP($C36,'12. Hypothèses'!$C$21:$X$50,17,FALSE),0),"")</f>
        <v/>
      </c>
      <c r="M36" s="154" t="str">
        <f>IFERROR(IF(VLOOKUP($C36,'12. Hypothèses'!$C$21:$X$50,10,FALSE)=M$16,VLOOKUP($C36,'12. Hypothèses'!$C$21:$X$50,13,FALSE),0)+IF(VLOOKUP($C36,'12. Hypothèses'!$C$21:$X$50,16,FALSE)=M$16,VLOOKUP($C36,'12. Hypothèses'!$C$21:$X$50,17,FALSE),0),"")</f>
        <v/>
      </c>
      <c r="O36" s="134"/>
    </row>
    <row r="37" spans="1:15" ht="10.5" hidden="1" outlineLevel="1" x14ac:dyDescent="0.35">
      <c r="A37" s="135"/>
      <c r="B37" s="135"/>
      <c r="C37" s="153" t="str">
        <f>IF('12. Hypothèses'!C41&lt;&gt;"",'12. Hypothèses'!C41,"")</f>
        <v/>
      </c>
      <c r="D37" s="154" t="str">
        <f>IFERROR(IF(VLOOKUP($C37,'12. Hypothèses'!$C$21:$X$50,10,FALSE)=D$16,VLOOKUP($C37,'12. Hypothèses'!$C$21:$X$50,13,FALSE),0)+IF(VLOOKUP($C37,'12. Hypothèses'!$C$21:$X$50,16,FALSE)=D$16,VLOOKUP($C37,'12. Hypothèses'!$C$21:$X$50,17,FALSE),0),"")</f>
        <v/>
      </c>
      <c r="E37" s="154" t="str">
        <f>IFERROR(IF(VLOOKUP($C37,'12. Hypothèses'!$C$21:$X$50,10,FALSE)=E$16,VLOOKUP($C37,'12. Hypothèses'!$C$21:$X$50,13,FALSE),0)+IF(VLOOKUP($C37,'12. Hypothèses'!$C$21:$X$50,16,FALSE)=E$16,VLOOKUP($C37,'12. Hypothèses'!$C$21:$X$50,17,FALSE),0),"")</f>
        <v/>
      </c>
      <c r="F37" s="154" t="str">
        <f>IFERROR(IF(VLOOKUP($C37,'12. Hypothèses'!$C$21:$X$50,10,FALSE)=F$16,VLOOKUP($C37,'12. Hypothèses'!$C$21:$X$50,13,FALSE),0)+IF(VLOOKUP($C37,'12. Hypothèses'!$C$21:$X$50,16,FALSE)=F$16,VLOOKUP($C37,'12. Hypothèses'!$C$21:$X$50,17,FALSE),0),"")</f>
        <v/>
      </c>
      <c r="G37" s="154" t="str">
        <f>IFERROR(IF(VLOOKUP($C37,'12. Hypothèses'!$C$21:$X$50,10,FALSE)=G$16,VLOOKUP($C37,'12. Hypothèses'!$C$21:$X$50,13,FALSE),0)+IF(VLOOKUP($C37,'12. Hypothèses'!$C$21:$X$50,16,FALSE)=G$16,VLOOKUP($C37,'12. Hypothèses'!$C$21:$X$50,17,FALSE),0),"")</f>
        <v/>
      </c>
      <c r="H37" s="154" t="str">
        <f>IFERROR(IF(VLOOKUP($C37,'12. Hypothèses'!$C$21:$X$50,10,FALSE)=H$16,VLOOKUP($C37,'12. Hypothèses'!$C$21:$X$50,13,FALSE),0)+IF(VLOOKUP($C37,'12. Hypothèses'!$C$21:$X$50,16,FALSE)=H$16,VLOOKUP($C37,'12. Hypothèses'!$C$21:$X$50,17,FALSE),0),"")</f>
        <v/>
      </c>
      <c r="I37" s="154" t="str">
        <f>IFERROR(IF(VLOOKUP($C37,'12. Hypothèses'!$C$21:$X$50,10,FALSE)=I$16,VLOOKUP($C37,'12. Hypothèses'!$C$21:$X$50,13,FALSE),0)+IF(VLOOKUP($C37,'12. Hypothèses'!$C$21:$X$50,16,FALSE)=I$16,VLOOKUP($C37,'12. Hypothèses'!$C$21:$X$50,17,FALSE),0),"")</f>
        <v/>
      </c>
      <c r="J37" s="154" t="str">
        <f>IFERROR(IF(VLOOKUP($C37,'12. Hypothèses'!$C$21:$X$50,10,FALSE)=J$16,VLOOKUP($C37,'12. Hypothèses'!$C$21:$X$50,13,FALSE),0)+IF(VLOOKUP($C37,'12. Hypothèses'!$C$21:$X$50,16,FALSE)=J$16,VLOOKUP($C37,'12. Hypothèses'!$C$21:$X$50,17,FALSE),0),"")</f>
        <v/>
      </c>
      <c r="K37" s="154" t="str">
        <f>IFERROR(IF(VLOOKUP($C37,'12. Hypothèses'!$C$21:$X$50,10,FALSE)=K$16,VLOOKUP($C37,'12. Hypothèses'!$C$21:$X$50,13,FALSE),0)+IF(VLOOKUP($C37,'12. Hypothèses'!$C$21:$X$50,16,FALSE)=K$16,VLOOKUP($C37,'12. Hypothèses'!$C$21:$X$50,17,FALSE),0),"")</f>
        <v/>
      </c>
      <c r="L37" s="154" t="str">
        <f>IFERROR(IF(VLOOKUP($C37,'12. Hypothèses'!$C$21:$X$50,10,FALSE)=L$16,VLOOKUP($C37,'12. Hypothèses'!$C$21:$X$50,13,FALSE),0)+IF(VLOOKUP($C37,'12. Hypothèses'!$C$21:$X$50,16,FALSE)=L$16,VLOOKUP($C37,'12. Hypothèses'!$C$21:$X$50,17,FALSE),0),"")</f>
        <v/>
      </c>
      <c r="M37" s="154" t="str">
        <f>IFERROR(IF(VLOOKUP($C37,'12. Hypothèses'!$C$21:$X$50,10,FALSE)=M$16,VLOOKUP($C37,'12. Hypothèses'!$C$21:$X$50,13,FALSE),0)+IF(VLOOKUP($C37,'12. Hypothèses'!$C$21:$X$50,16,FALSE)=M$16,VLOOKUP($C37,'12. Hypothèses'!$C$21:$X$50,17,FALSE),0),"")</f>
        <v/>
      </c>
      <c r="O37" s="135"/>
    </row>
    <row r="38" spans="1:15" ht="10.5" hidden="1" outlineLevel="1" x14ac:dyDescent="0.35">
      <c r="A38" s="135"/>
      <c r="B38" s="135"/>
      <c r="C38" s="153" t="str">
        <f>IF('12. Hypothèses'!C42&lt;&gt;"",'12. Hypothèses'!C42,"")</f>
        <v/>
      </c>
      <c r="D38" s="154" t="str">
        <f>IFERROR(IF(VLOOKUP($C38,'12. Hypothèses'!$C$21:$X$50,10,FALSE)=D$16,VLOOKUP($C38,'12. Hypothèses'!$C$21:$X$50,13,FALSE),0)+IF(VLOOKUP($C38,'12. Hypothèses'!$C$21:$X$50,16,FALSE)=D$16,VLOOKUP($C38,'12. Hypothèses'!$C$21:$X$50,17,FALSE),0),"")</f>
        <v/>
      </c>
      <c r="E38" s="154" t="str">
        <f>IFERROR(IF(VLOOKUP($C38,'12. Hypothèses'!$C$21:$X$50,10,FALSE)=E$16,VLOOKUP($C38,'12. Hypothèses'!$C$21:$X$50,13,FALSE),0)+IF(VLOOKUP($C38,'12. Hypothèses'!$C$21:$X$50,16,FALSE)=E$16,VLOOKUP($C38,'12. Hypothèses'!$C$21:$X$50,17,FALSE),0),"")</f>
        <v/>
      </c>
      <c r="F38" s="154" t="str">
        <f>IFERROR(IF(VLOOKUP($C38,'12. Hypothèses'!$C$21:$X$50,10,FALSE)=F$16,VLOOKUP($C38,'12. Hypothèses'!$C$21:$X$50,13,FALSE),0)+IF(VLOOKUP($C38,'12. Hypothèses'!$C$21:$X$50,16,FALSE)=F$16,VLOOKUP($C38,'12. Hypothèses'!$C$21:$X$50,17,FALSE),0),"")</f>
        <v/>
      </c>
      <c r="G38" s="154" t="str">
        <f>IFERROR(IF(VLOOKUP($C38,'12. Hypothèses'!$C$21:$X$50,10,FALSE)=G$16,VLOOKUP($C38,'12. Hypothèses'!$C$21:$X$50,13,FALSE),0)+IF(VLOOKUP($C38,'12. Hypothèses'!$C$21:$X$50,16,FALSE)=G$16,VLOOKUP($C38,'12. Hypothèses'!$C$21:$X$50,17,FALSE),0),"")</f>
        <v/>
      </c>
      <c r="H38" s="154" t="str">
        <f>IFERROR(IF(VLOOKUP($C38,'12. Hypothèses'!$C$21:$X$50,10,FALSE)=H$16,VLOOKUP($C38,'12. Hypothèses'!$C$21:$X$50,13,FALSE),0)+IF(VLOOKUP($C38,'12. Hypothèses'!$C$21:$X$50,16,FALSE)=H$16,VLOOKUP($C38,'12. Hypothèses'!$C$21:$X$50,17,FALSE),0),"")</f>
        <v/>
      </c>
      <c r="I38" s="154" t="str">
        <f>IFERROR(IF(VLOOKUP($C38,'12. Hypothèses'!$C$21:$X$50,10,FALSE)=I$16,VLOOKUP($C38,'12. Hypothèses'!$C$21:$X$50,13,FALSE),0)+IF(VLOOKUP($C38,'12. Hypothèses'!$C$21:$X$50,16,FALSE)=I$16,VLOOKUP($C38,'12. Hypothèses'!$C$21:$X$50,17,FALSE),0),"")</f>
        <v/>
      </c>
      <c r="J38" s="154" t="str">
        <f>IFERROR(IF(VLOOKUP($C38,'12. Hypothèses'!$C$21:$X$50,10,FALSE)=J$16,VLOOKUP($C38,'12. Hypothèses'!$C$21:$X$50,13,FALSE),0)+IF(VLOOKUP($C38,'12. Hypothèses'!$C$21:$X$50,16,FALSE)=J$16,VLOOKUP($C38,'12. Hypothèses'!$C$21:$X$50,17,FALSE),0),"")</f>
        <v/>
      </c>
      <c r="K38" s="154" t="str">
        <f>IFERROR(IF(VLOOKUP($C38,'12. Hypothèses'!$C$21:$X$50,10,FALSE)=K$16,VLOOKUP($C38,'12. Hypothèses'!$C$21:$X$50,13,FALSE),0)+IF(VLOOKUP($C38,'12. Hypothèses'!$C$21:$X$50,16,FALSE)=K$16,VLOOKUP($C38,'12. Hypothèses'!$C$21:$X$50,17,FALSE),0),"")</f>
        <v/>
      </c>
      <c r="L38" s="154" t="str">
        <f>IFERROR(IF(VLOOKUP($C38,'12. Hypothèses'!$C$21:$X$50,10,FALSE)=L$16,VLOOKUP($C38,'12. Hypothèses'!$C$21:$X$50,13,FALSE),0)+IF(VLOOKUP($C38,'12. Hypothèses'!$C$21:$X$50,16,FALSE)=L$16,VLOOKUP($C38,'12. Hypothèses'!$C$21:$X$50,17,FALSE),0),"")</f>
        <v/>
      </c>
      <c r="M38" s="154" t="str">
        <f>IFERROR(IF(VLOOKUP($C38,'12. Hypothèses'!$C$21:$X$50,10,FALSE)=M$16,VLOOKUP($C38,'12. Hypothèses'!$C$21:$X$50,13,FALSE),0)+IF(VLOOKUP($C38,'12. Hypothèses'!$C$21:$X$50,16,FALSE)=M$16,VLOOKUP($C38,'12. Hypothèses'!$C$21:$X$50,17,FALSE),0),"")</f>
        <v/>
      </c>
      <c r="O38" s="135"/>
    </row>
    <row r="39" spans="1:15" ht="10.5" hidden="1" outlineLevel="1" x14ac:dyDescent="0.35">
      <c r="A39" s="135"/>
      <c r="B39" s="135"/>
      <c r="C39" s="153" t="str">
        <f>IF('12. Hypothèses'!C43&lt;&gt;"",'12. Hypothèses'!C43,"")</f>
        <v/>
      </c>
      <c r="D39" s="154" t="str">
        <f>IFERROR(IF(VLOOKUP($C39,'12. Hypothèses'!$C$21:$X$50,10,FALSE)=D$16,VLOOKUP($C39,'12. Hypothèses'!$C$21:$X$50,13,FALSE),0)+IF(VLOOKUP($C39,'12. Hypothèses'!$C$21:$X$50,16,FALSE)=D$16,VLOOKUP($C39,'12. Hypothèses'!$C$21:$X$50,17,FALSE),0),"")</f>
        <v/>
      </c>
      <c r="E39" s="154" t="str">
        <f>IFERROR(IF(VLOOKUP($C39,'12. Hypothèses'!$C$21:$X$50,10,FALSE)=E$16,VLOOKUP($C39,'12. Hypothèses'!$C$21:$X$50,13,FALSE),0)+IF(VLOOKUP($C39,'12. Hypothèses'!$C$21:$X$50,16,FALSE)=E$16,VLOOKUP($C39,'12. Hypothèses'!$C$21:$X$50,17,FALSE),0),"")</f>
        <v/>
      </c>
      <c r="F39" s="154" t="str">
        <f>IFERROR(IF(VLOOKUP($C39,'12. Hypothèses'!$C$21:$X$50,10,FALSE)=F$16,VLOOKUP($C39,'12. Hypothèses'!$C$21:$X$50,13,FALSE),0)+IF(VLOOKUP($C39,'12. Hypothèses'!$C$21:$X$50,16,FALSE)=F$16,VLOOKUP($C39,'12. Hypothèses'!$C$21:$X$50,17,FALSE),0),"")</f>
        <v/>
      </c>
      <c r="G39" s="154" t="str">
        <f>IFERROR(IF(VLOOKUP($C39,'12. Hypothèses'!$C$21:$X$50,10,FALSE)=G$16,VLOOKUP($C39,'12. Hypothèses'!$C$21:$X$50,13,FALSE),0)+IF(VLOOKUP($C39,'12. Hypothèses'!$C$21:$X$50,16,FALSE)=G$16,VLOOKUP($C39,'12. Hypothèses'!$C$21:$X$50,17,FALSE),0),"")</f>
        <v/>
      </c>
      <c r="H39" s="154" t="str">
        <f>IFERROR(IF(VLOOKUP($C39,'12. Hypothèses'!$C$21:$X$50,10,FALSE)=H$16,VLOOKUP($C39,'12. Hypothèses'!$C$21:$X$50,13,FALSE),0)+IF(VLOOKUP($C39,'12. Hypothèses'!$C$21:$X$50,16,FALSE)=H$16,VLOOKUP($C39,'12. Hypothèses'!$C$21:$X$50,17,FALSE),0),"")</f>
        <v/>
      </c>
      <c r="I39" s="154" t="str">
        <f>IFERROR(IF(VLOOKUP($C39,'12. Hypothèses'!$C$21:$X$50,10,FALSE)=I$16,VLOOKUP($C39,'12. Hypothèses'!$C$21:$X$50,13,FALSE),0)+IF(VLOOKUP($C39,'12. Hypothèses'!$C$21:$X$50,16,FALSE)=I$16,VLOOKUP($C39,'12. Hypothèses'!$C$21:$X$50,17,FALSE),0),"")</f>
        <v/>
      </c>
      <c r="J39" s="154" t="str">
        <f>IFERROR(IF(VLOOKUP($C39,'12. Hypothèses'!$C$21:$X$50,10,FALSE)=J$16,VLOOKUP($C39,'12. Hypothèses'!$C$21:$X$50,13,FALSE),0)+IF(VLOOKUP($C39,'12. Hypothèses'!$C$21:$X$50,16,FALSE)=J$16,VLOOKUP($C39,'12. Hypothèses'!$C$21:$X$50,17,FALSE),0),"")</f>
        <v/>
      </c>
      <c r="K39" s="154" t="str">
        <f>IFERROR(IF(VLOOKUP($C39,'12. Hypothèses'!$C$21:$X$50,10,FALSE)=K$16,VLOOKUP($C39,'12. Hypothèses'!$C$21:$X$50,13,FALSE),0)+IF(VLOOKUP($C39,'12. Hypothèses'!$C$21:$X$50,16,FALSE)=K$16,VLOOKUP($C39,'12. Hypothèses'!$C$21:$X$50,17,FALSE),0),"")</f>
        <v/>
      </c>
      <c r="L39" s="154" t="str">
        <f>IFERROR(IF(VLOOKUP($C39,'12. Hypothèses'!$C$21:$X$50,10,FALSE)=L$16,VLOOKUP($C39,'12. Hypothèses'!$C$21:$X$50,13,FALSE),0)+IF(VLOOKUP($C39,'12. Hypothèses'!$C$21:$X$50,16,FALSE)=L$16,VLOOKUP($C39,'12. Hypothèses'!$C$21:$X$50,17,FALSE),0),"")</f>
        <v/>
      </c>
      <c r="M39" s="154" t="str">
        <f>IFERROR(IF(VLOOKUP($C39,'12. Hypothèses'!$C$21:$X$50,10,FALSE)=M$16,VLOOKUP($C39,'12. Hypothèses'!$C$21:$X$50,13,FALSE),0)+IF(VLOOKUP($C39,'12. Hypothèses'!$C$21:$X$50,16,FALSE)=M$16,VLOOKUP($C39,'12. Hypothèses'!$C$21:$X$50,17,FALSE),0),"")</f>
        <v/>
      </c>
      <c r="O39" s="135"/>
    </row>
    <row r="40" spans="1:15" ht="10.5" hidden="1" outlineLevel="1" x14ac:dyDescent="0.35">
      <c r="A40" s="135"/>
      <c r="B40" s="135"/>
      <c r="C40" s="153" t="str">
        <f>IF('12. Hypothèses'!C44&lt;&gt;"",'12. Hypothèses'!C44,"")</f>
        <v/>
      </c>
      <c r="D40" s="154" t="str">
        <f>IFERROR(IF(VLOOKUP($C40,'12. Hypothèses'!$C$21:$X$50,10,FALSE)=D$16,VLOOKUP($C40,'12. Hypothèses'!$C$21:$X$50,13,FALSE),0)+IF(VLOOKUP($C40,'12. Hypothèses'!$C$21:$X$50,16,FALSE)=D$16,VLOOKUP($C40,'12. Hypothèses'!$C$21:$X$50,17,FALSE),0),"")</f>
        <v/>
      </c>
      <c r="E40" s="154" t="str">
        <f>IFERROR(IF(VLOOKUP($C40,'12. Hypothèses'!$C$21:$X$50,10,FALSE)=E$16,VLOOKUP($C40,'12. Hypothèses'!$C$21:$X$50,13,FALSE),0)+IF(VLOOKUP($C40,'12. Hypothèses'!$C$21:$X$50,16,FALSE)=E$16,VLOOKUP($C40,'12. Hypothèses'!$C$21:$X$50,17,FALSE),0),"")</f>
        <v/>
      </c>
      <c r="F40" s="154" t="str">
        <f>IFERROR(IF(VLOOKUP($C40,'12. Hypothèses'!$C$21:$X$50,10,FALSE)=F$16,VLOOKUP($C40,'12. Hypothèses'!$C$21:$X$50,13,FALSE),0)+IF(VLOOKUP($C40,'12. Hypothèses'!$C$21:$X$50,16,FALSE)=F$16,VLOOKUP($C40,'12. Hypothèses'!$C$21:$X$50,17,FALSE),0),"")</f>
        <v/>
      </c>
      <c r="G40" s="154" t="str">
        <f>IFERROR(IF(VLOOKUP($C40,'12. Hypothèses'!$C$21:$X$50,10,FALSE)=G$16,VLOOKUP($C40,'12. Hypothèses'!$C$21:$X$50,13,FALSE),0)+IF(VLOOKUP($C40,'12. Hypothèses'!$C$21:$X$50,16,FALSE)=G$16,VLOOKUP($C40,'12. Hypothèses'!$C$21:$X$50,17,FALSE),0),"")</f>
        <v/>
      </c>
      <c r="H40" s="154" t="str">
        <f>IFERROR(IF(VLOOKUP($C40,'12. Hypothèses'!$C$21:$X$50,10,FALSE)=H$16,VLOOKUP($C40,'12. Hypothèses'!$C$21:$X$50,13,FALSE),0)+IF(VLOOKUP($C40,'12. Hypothèses'!$C$21:$X$50,16,FALSE)=H$16,VLOOKUP($C40,'12. Hypothèses'!$C$21:$X$50,17,FALSE),0),"")</f>
        <v/>
      </c>
      <c r="I40" s="154" t="str">
        <f>IFERROR(IF(VLOOKUP($C40,'12. Hypothèses'!$C$21:$X$50,10,FALSE)=I$16,VLOOKUP($C40,'12. Hypothèses'!$C$21:$X$50,13,FALSE),0)+IF(VLOOKUP($C40,'12. Hypothèses'!$C$21:$X$50,16,FALSE)=I$16,VLOOKUP($C40,'12. Hypothèses'!$C$21:$X$50,17,FALSE),0),"")</f>
        <v/>
      </c>
      <c r="J40" s="154" t="str">
        <f>IFERROR(IF(VLOOKUP($C40,'12. Hypothèses'!$C$21:$X$50,10,FALSE)=J$16,VLOOKUP($C40,'12. Hypothèses'!$C$21:$X$50,13,FALSE),0)+IF(VLOOKUP($C40,'12. Hypothèses'!$C$21:$X$50,16,FALSE)=J$16,VLOOKUP($C40,'12. Hypothèses'!$C$21:$X$50,17,FALSE),0),"")</f>
        <v/>
      </c>
      <c r="K40" s="154" t="str">
        <f>IFERROR(IF(VLOOKUP($C40,'12. Hypothèses'!$C$21:$X$50,10,FALSE)=K$16,VLOOKUP($C40,'12. Hypothèses'!$C$21:$X$50,13,FALSE),0)+IF(VLOOKUP($C40,'12. Hypothèses'!$C$21:$X$50,16,FALSE)=K$16,VLOOKUP($C40,'12. Hypothèses'!$C$21:$X$50,17,FALSE),0),"")</f>
        <v/>
      </c>
      <c r="L40" s="154" t="str">
        <f>IFERROR(IF(VLOOKUP($C40,'12. Hypothèses'!$C$21:$X$50,10,FALSE)=L$16,VLOOKUP($C40,'12. Hypothèses'!$C$21:$X$50,13,FALSE),0)+IF(VLOOKUP($C40,'12. Hypothèses'!$C$21:$X$50,16,FALSE)=L$16,VLOOKUP($C40,'12. Hypothèses'!$C$21:$X$50,17,FALSE),0),"")</f>
        <v/>
      </c>
      <c r="M40" s="154" t="str">
        <f>IFERROR(IF(VLOOKUP($C40,'12. Hypothèses'!$C$21:$X$50,10,FALSE)=M$16,VLOOKUP($C40,'12. Hypothèses'!$C$21:$X$50,13,FALSE),0)+IF(VLOOKUP($C40,'12. Hypothèses'!$C$21:$X$50,16,FALSE)=M$16,VLOOKUP($C40,'12. Hypothèses'!$C$21:$X$50,17,FALSE),0),"")</f>
        <v/>
      </c>
      <c r="O40" s="135"/>
    </row>
    <row r="41" spans="1:15" hidden="1" outlineLevel="1" x14ac:dyDescent="0.35">
      <c r="C41" s="153" t="str">
        <f>IF('12. Hypothèses'!C45&lt;&gt;"",'12. Hypothèses'!C45,"")</f>
        <v/>
      </c>
      <c r="D41" s="154" t="str">
        <f>IFERROR(IF(VLOOKUP($C41,'12. Hypothèses'!$C$21:$X$50,10,FALSE)=D$16,VLOOKUP($C41,'12. Hypothèses'!$C$21:$X$50,13,FALSE),0)+IF(VLOOKUP($C41,'12. Hypothèses'!$C$21:$X$50,16,FALSE)=D$16,VLOOKUP($C41,'12. Hypothèses'!$C$21:$X$50,17,FALSE),0),"")</f>
        <v/>
      </c>
      <c r="E41" s="154" t="str">
        <f>IFERROR(IF(VLOOKUP($C41,'12. Hypothèses'!$C$21:$X$50,10,FALSE)=E$16,VLOOKUP($C41,'12. Hypothèses'!$C$21:$X$50,13,FALSE),0)+IF(VLOOKUP($C41,'12. Hypothèses'!$C$21:$X$50,16,FALSE)=E$16,VLOOKUP($C41,'12. Hypothèses'!$C$21:$X$50,17,FALSE),0),"")</f>
        <v/>
      </c>
      <c r="F41" s="154" t="str">
        <f>IFERROR(IF(VLOOKUP($C41,'12. Hypothèses'!$C$21:$X$50,10,FALSE)=F$16,VLOOKUP($C41,'12. Hypothèses'!$C$21:$X$50,13,FALSE),0)+IF(VLOOKUP($C41,'12. Hypothèses'!$C$21:$X$50,16,FALSE)=F$16,VLOOKUP($C41,'12. Hypothèses'!$C$21:$X$50,17,FALSE),0),"")</f>
        <v/>
      </c>
      <c r="G41" s="154" t="str">
        <f>IFERROR(IF(VLOOKUP($C41,'12. Hypothèses'!$C$21:$X$50,10,FALSE)=G$16,VLOOKUP($C41,'12. Hypothèses'!$C$21:$X$50,13,FALSE),0)+IF(VLOOKUP($C41,'12. Hypothèses'!$C$21:$X$50,16,FALSE)=G$16,VLOOKUP($C41,'12. Hypothèses'!$C$21:$X$50,17,FALSE),0),"")</f>
        <v/>
      </c>
      <c r="H41" s="154" t="str">
        <f>IFERROR(IF(VLOOKUP($C41,'12. Hypothèses'!$C$21:$X$50,10,FALSE)=H$16,VLOOKUP($C41,'12. Hypothèses'!$C$21:$X$50,13,FALSE),0)+IF(VLOOKUP($C41,'12. Hypothèses'!$C$21:$X$50,16,FALSE)=H$16,VLOOKUP($C41,'12. Hypothèses'!$C$21:$X$50,17,FALSE),0),"")</f>
        <v/>
      </c>
      <c r="I41" s="154" t="str">
        <f>IFERROR(IF(VLOOKUP($C41,'12. Hypothèses'!$C$21:$X$50,10,FALSE)=I$16,VLOOKUP($C41,'12. Hypothèses'!$C$21:$X$50,13,FALSE),0)+IF(VLOOKUP($C41,'12. Hypothèses'!$C$21:$X$50,16,FALSE)=I$16,VLOOKUP($C41,'12. Hypothèses'!$C$21:$X$50,17,FALSE),0),"")</f>
        <v/>
      </c>
      <c r="J41" s="154" t="str">
        <f>IFERROR(IF(VLOOKUP($C41,'12. Hypothèses'!$C$21:$X$50,10,FALSE)=J$16,VLOOKUP($C41,'12. Hypothèses'!$C$21:$X$50,13,FALSE),0)+IF(VLOOKUP($C41,'12. Hypothèses'!$C$21:$X$50,16,FALSE)=J$16,VLOOKUP($C41,'12. Hypothèses'!$C$21:$X$50,17,FALSE),0),"")</f>
        <v/>
      </c>
      <c r="K41" s="154" t="str">
        <f>IFERROR(IF(VLOOKUP($C41,'12. Hypothèses'!$C$21:$X$50,10,FALSE)=K$16,VLOOKUP($C41,'12. Hypothèses'!$C$21:$X$50,13,FALSE),0)+IF(VLOOKUP($C41,'12. Hypothèses'!$C$21:$X$50,16,FALSE)=K$16,VLOOKUP($C41,'12. Hypothèses'!$C$21:$X$50,17,FALSE),0),"")</f>
        <v/>
      </c>
      <c r="L41" s="154" t="str">
        <f>IFERROR(IF(VLOOKUP($C41,'12. Hypothèses'!$C$21:$X$50,10,FALSE)=L$16,VLOOKUP($C41,'12. Hypothèses'!$C$21:$X$50,13,FALSE),0)+IF(VLOOKUP($C41,'12. Hypothèses'!$C$21:$X$50,16,FALSE)=L$16,VLOOKUP($C41,'12. Hypothèses'!$C$21:$X$50,17,FALSE),0),"")</f>
        <v/>
      </c>
      <c r="M41" s="154" t="str">
        <f>IFERROR(IF(VLOOKUP($C41,'12. Hypothèses'!$C$21:$X$50,10,FALSE)=M$16,VLOOKUP($C41,'12. Hypothèses'!$C$21:$X$50,13,FALSE),0)+IF(VLOOKUP($C41,'12. Hypothèses'!$C$21:$X$50,16,FALSE)=M$16,VLOOKUP($C41,'12. Hypothèses'!$C$21:$X$50,17,FALSE),0),"")</f>
        <v/>
      </c>
    </row>
    <row r="42" spans="1:15" hidden="1" outlineLevel="1" x14ac:dyDescent="0.35">
      <c r="A42" s="134"/>
      <c r="B42" s="134"/>
      <c r="C42" s="153" t="str">
        <f>IF('12. Hypothèses'!C46&lt;&gt;"",'12. Hypothèses'!C46,"")</f>
        <v/>
      </c>
      <c r="D42" s="154" t="str">
        <f>IFERROR(IF(VLOOKUP($C42,'12. Hypothèses'!$C$21:$X$50,10,FALSE)=D$16,VLOOKUP($C42,'12. Hypothèses'!$C$21:$X$50,13,FALSE),0)+IF(VLOOKUP($C42,'12. Hypothèses'!$C$21:$X$50,16,FALSE)=D$16,VLOOKUP($C42,'12. Hypothèses'!$C$21:$X$50,17,FALSE),0),"")</f>
        <v/>
      </c>
      <c r="E42" s="154" t="str">
        <f>IFERROR(IF(VLOOKUP($C42,'12. Hypothèses'!$C$21:$X$50,10,FALSE)=E$16,VLOOKUP($C42,'12. Hypothèses'!$C$21:$X$50,13,FALSE),0)+IF(VLOOKUP($C42,'12. Hypothèses'!$C$21:$X$50,16,FALSE)=E$16,VLOOKUP($C42,'12. Hypothèses'!$C$21:$X$50,17,FALSE),0),"")</f>
        <v/>
      </c>
      <c r="F42" s="154" t="str">
        <f>IFERROR(IF(VLOOKUP($C42,'12. Hypothèses'!$C$21:$X$50,10,FALSE)=F$16,VLOOKUP($C42,'12. Hypothèses'!$C$21:$X$50,13,FALSE),0)+IF(VLOOKUP($C42,'12. Hypothèses'!$C$21:$X$50,16,FALSE)=F$16,VLOOKUP($C42,'12. Hypothèses'!$C$21:$X$50,17,FALSE),0),"")</f>
        <v/>
      </c>
      <c r="G42" s="154" t="str">
        <f>IFERROR(IF(VLOOKUP($C42,'12. Hypothèses'!$C$21:$X$50,10,FALSE)=G$16,VLOOKUP($C42,'12. Hypothèses'!$C$21:$X$50,13,FALSE),0)+IF(VLOOKUP($C42,'12. Hypothèses'!$C$21:$X$50,16,FALSE)=G$16,VLOOKUP($C42,'12. Hypothèses'!$C$21:$X$50,17,FALSE),0),"")</f>
        <v/>
      </c>
      <c r="H42" s="154" t="str">
        <f>IFERROR(IF(VLOOKUP($C42,'12. Hypothèses'!$C$21:$X$50,10,FALSE)=H$16,VLOOKUP($C42,'12. Hypothèses'!$C$21:$X$50,13,FALSE),0)+IF(VLOOKUP($C42,'12. Hypothèses'!$C$21:$X$50,16,FALSE)=H$16,VLOOKUP($C42,'12. Hypothèses'!$C$21:$X$50,17,FALSE),0),"")</f>
        <v/>
      </c>
      <c r="I42" s="154" t="str">
        <f>IFERROR(IF(VLOOKUP($C42,'12. Hypothèses'!$C$21:$X$50,10,FALSE)=I$16,VLOOKUP($C42,'12. Hypothèses'!$C$21:$X$50,13,FALSE),0)+IF(VLOOKUP($C42,'12. Hypothèses'!$C$21:$X$50,16,FALSE)=I$16,VLOOKUP($C42,'12. Hypothèses'!$C$21:$X$50,17,FALSE),0),"")</f>
        <v/>
      </c>
      <c r="J42" s="154" t="str">
        <f>IFERROR(IF(VLOOKUP($C42,'12. Hypothèses'!$C$21:$X$50,10,FALSE)=J$16,VLOOKUP($C42,'12. Hypothèses'!$C$21:$X$50,13,FALSE),0)+IF(VLOOKUP($C42,'12. Hypothèses'!$C$21:$X$50,16,FALSE)=J$16,VLOOKUP($C42,'12. Hypothèses'!$C$21:$X$50,17,FALSE),0),"")</f>
        <v/>
      </c>
      <c r="K42" s="154" t="str">
        <f>IFERROR(IF(VLOOKUP($C42,'12. Hypothèses'!$C$21:$X$50,10,FALSE)=K$16,VLOOKUP($C42,'12. Hypothèses'!$C$21:$X$50,13,FALSE),0)+IF(VLOOKUP($C42,'12. Hypothèses'!$C$21:$X$50,16,FALSE)=K$16,VLOOKUP($C42,'12. Hypothèses'!$C$21:$X$50,17,FALSE),0),"")</f>
        <v/>
      </c>
      <c r="L42" s="154" t="str">
        <f>IFERROR(IF(VLOOKUP($C42,'12. Hypothèses'!$C$21:$X$50,10,FALSE)=L$16,VLOOKUP($C42,'12. Hypothèses'!$C$21:$X$50,13,FALSE),0)+IF(VLOOKUP($C42,'12. Hypothèses'!$C$21:$X$50,16,FALSE)=L$16,VLOOKUP($C42,'12. Hypothèses'!$C$21:$X$50,17,FALSE),0),"")</f>
        <v/>
      </c>
      <c r="M42" s="154" t="str">
        <f>IFERROR(IF(VLOOKUP($C42,'12. Hypothèses'!$C$21:$X$50,10,FALSE)=M$16,VLOOKUP($C42,'12. Hypothèses'!$C$21:$X$50,13,FALSE),0)+IF(VLOOKUP($C42,'12. Hypothèses'!$C$21:$X$50,16,FALSE)=M$16,VLOOKUP($C42,'12. Hypothèses'!$C$21:$X$50,17,FALSE),0),"")</f>
        <v/>
      </c>
      <c r="O42" s="134"/>
    </row>
    <row r="43" spans="1:15" ht="10.5" hidden="1" outlineLevel="1" x14ac:dyDescent="0.35">
      <c r="A43" s="135"/>
      <c r="B43" s="135"/>
      <c r="C43" s="153" t="str">
        <f>IF('12. Hypothèses'!C47&lt;&gt;"",'12. Hypothèses'!C47,"")</f>
        <v/>
      </c>
      <c r="D43" s="154" t="str">
        <f>IFERROR(IF(VLOOKUP($C43,'12. Hypothèses'!$C$21:$X$50,10,FALSE)=D$16,VLOOKUP($C43,'12. Hypothèses'!$C$21:$X$50,13,FALSE),0)+IF(VLOOKUP($C43,'12. Hypothèses'!$C$21:$X$50,16,FALSE)=D$16,VLOOKUP($C43,'12. Hypothèses'!$C$21:$X$50,17,FALSE),0),"")</f>
        <v/>
      </c>
      <c r="E43" s="154" t="str">
        <f>IFERROR(IF(VLOOKUP($C43,'12. Hypothèses'!$C$21:$X$50,10,FALSE)=E$16,VLOOKUP($C43,'12. Hypothèses'!$C$21:$X$50,13,FALSE),0)+IF(VLOOKUP($C43,'12. Hypothèses'!$C$21:$X$50,16,FALSE)=E$16,VLOOKUP($C43,'12. Hypothèses'!$C$21:$X$50,17,FALSE),0),"")</f>
        <v/>
      </c>
      <c r="F43" s="154" t="str">
        <f>IFERROR(IF(VLOOKUP($C43,'12. Hypothèses'!$C$21:$X$50,10,FALSE)=F$16,VLOOKUP($C43,'12. Hypothèses'!$C$21:$X$50,13,FALSE),0)+IF(VLOOKUP($C43,'12. Hypothèses'!$C$21:$X$50,16,FALSE)=F$16,VLOOKUP($C43,'12. Hypothèses'!$C$21:$X$50,17,FALSE),0),"")</f>
        <v/>
      </c>
      <c r="G43" s="154" t="str">
        <f>IFERROR(IF(VLOOKUP($C43,'12. Hypothèses'!$C$21:$X$50,10,FALSE)=G$16,VLOOKUP($C43,'12. Hypothèses'!$C$21:$X$50,13,FALSE),0)+IF(VLOOKUP($C43,'12. Hypothèses'!$C$21:$X$50,16,FALSE)=G$16,VLOOKUP($C43,'12. Hypothèses'!$C$21:$X$50,17,FALSE),0),"")</f>
        <v/>
      </c>
      <c r="H43" s="154" t="str">
        <f>IFERROR(IF(VLOOKUP($C43,'12. Hypothèses'!$C$21:$X$50,10,FALSE)=H$16,VLOOKUP($C43,'12. Hypothèses'!$C$21:$X$50,13,FALSE),0)+IF(VLOOKUP($C43,'12. Hypothèses'!$C$21:$X$50,16,FALSE)=H$16,VLOOKUP($C43,'12. Hypothèses'!$C$21:$X$50,17,FALSE),0),"")</f>
        <v/>
      </c>
      <c r="I43" s="154" t="str">
        <f>IFERROR(IF(VLOOKUP($C43,'12. Hypothèses'!$C$21:$X$50,10,FALSE)=I$16,VLOOKUP($C43,'12. Hypothèses'!$C$21:$X$50,13,FALSE),0)+IF(VLOOKUP($C43,'12. Hypothèses'!$C$21:$X$50,16,FALSE)=I$16,VLOOKUP($C43,'12. Hypothèses'!$C$21:$X$50,17,FALSE),0),"")</f>
        <v/>
      </c>
      <c r="J43" s="154" t="str">
        <f>IFERROR(IF(VLOOKUP($C43,'12. Hypothèses'!$C$21:$X$50,10,FALSE)=J$16,VLOOKUP($C43,'12. Hypothèses'!$C$21:$X$50,13,FALSE),0)+IF(VLOOKUP($C43,'12. Hypothèses'!$C$21:$X$50,16,FALSE)=J$16,VLOOKUP($C43,'12. Hypothèses'!$C$21:$X$50,17,FALSE),0),"")</f>
        <v/>
      </c>
      <c r="K43" s="154" t="str">
        <f>IFERROR(IF(VLOOKUP($C43,'12. Hypothèses'!$C$21:$X$50,10,FALSE)=K$16,VLOOKUP($C43,'12. Hypothèses'!$C$21:$X$50,13,FALSE),0)+IF(VLOOKUP($C43,'12. Hypothèses'!$C$21:$X$50,16,FALSE)=K$16,VLOOKUP($C43,'12. Hypothèses'!$C$21:$X$50,17,FALSE),0),"")</f>
        <v/>
      </c>
      <c r="L43" s="154" t="str">
        <f>IFERROR(IF(VLOOKUP($C43,'12. Hypothèses'!$C$21:$X$50,10,FALSE)=L$16,VLOOKUP($C43,'12. Hypothèses'!$C$21:$X$50,13,FALSE),0)+IF(VLOOKUP($C43,'12. Hypothèses'!$C$21:$X$50,16,FALSE)=L$16,VLOOKUP($C43,'12. Hypothèses'!$C$21:$X$50,17,FALSE),0),"")</f>
        <v/>
      </c>
      <c r="M43" s="154" t="str">
        <f>IFERROR(IF(VLOOKUP($C43,'12. Hypothèses'!$C$21:$X$50,10,FALSE)=M$16,VLOOKUP($C43,'12. Hypothèses'!$C$21:$X$50,13,FALSE),0)+IF(VLOOKUP($C43,'12. Hypothèses'!$C$21:$X$50,16,FALSE)=M$16,VLOOKUP($C43,'12. Hypothèses'!$C$21:$X$50,17,FALSE),0),"")</f>
        <v/>
      </c>
      <c r="O43" s="135"/>
    </row>
    <row r="44" spans="1:15" hidden="1" outlineLevel="1" x14ac:dyDescent="0.35">
      <c r="A44" s="136"/>
      <c r="B44" s="136"/>
      <c r="C44" s="153" t="str">
        <f>IF('12. Hypothèses'!C48&lt;&gt;"",'12. Hypothèses'!C48,"")</f>
        <v/>
      </c>
      <c r="D44" s="154" t="str">
        <f>IFERROR(IF(VLOOKUP($C44,'12. Hypothèses'!$C$21:$X$50,10,FALSE)=D$16,VLOOKUP($C44,'12. Hypothèses'!$C$21:$X$50,13,FALSE),0)+IF(VLOOKUP($C44,'12. Hypothèses'!$C$21:$X$50,16,FALSE)=D$16,VLOOKUP($C44,'12. Hypothèses'!$C$21:$X$50,17,FALSE),0),"")</f>
        <v/>
      </c>
      <c r="E44" s="154" t="str">
        <f>IFERROR(IF(VLOOKUP($C44,'12. Hypothèses'!$C$21:$X$50,10,FALSE)=E$16,VLOOKUP($C44,'12. Hypothèses'!$C$21:$X$50,13,FALSE),0)+IF(VLOOKUP($C44,'12. Hypothèses'!$C$21:$X$50,16,FALSE)=E$16,VLOOKUP($C44,'12. Hypothèses'!$C$21:$X$50,17,FALSE),0),"")</f>
        <v/>
      </c>
      <c r="F44" s="154" t="str">
        <f>IFERROR(IF(VLOOKUP($C44,'12. Hypothèses'!$C$21:$X$50,10,FALSE)=F$16,VLOOKUP($C44,'12. Hypothèses'!$C$21:$X$50,13,FALSE),0)+IF(VLOOKUP($C44,'12. Hypothèses'!$C$21:$X$50,16,FALSE)=F$16,VLOOKUP($C44,'12. Hypothèses'!$C$21:$X$50,17,FALSE),0),"")</f>
        <v/>
      </c>
      <c r="G44" s="154" t="str">
        <f>IFERROR(IF(VLOOKUP($C44,'12. Hypothèses'!$C$21:$X$50,10,FALSE)=G$16,VLOOKUP($C44,'12. Hypothèses'!$C$21:$X$50,13,FALSE),0)+IF(VLOOKUP($C44,'12. Hypothèses'!$C$21:$X$50,16,FALSE)=G$16,VLOOKUP($C44,'12. Hypothèses'!$C$21:$X$50,17,FALSE),0),"")</f>
        <v/>
      </c>
      <c r="H44" s="154" t="str">
        <f>IFERROR(IF(VLOOKUP($C44,'12. Hypothèses'!$C$21:$X$50,10,FALSE)=H$16,VLOOKUP($C44,'12. Hypothèses'!$C$21:$X$50,13,FALSE),0)+IF(VLOOKUP($C44,'12. Hypothèses'!$C$21:$X$50,16,FALSE)=H$16,VLOOKUP($C44,'12. Hypothèses'!$C$21:$X$50,17,FALSE),0),"")</f>
        <v/>
      </c>
      <c r="I44" s="154" t="str">
        <f>IFERROR(IF(VLOOKUP($C44,'12. Hypothèses'!$C$21:$X$50,10,FALSE)=I$16,VLOOKUP($C44,'12. Hypothèses'!$C$21:$X$50,13,FALSE),0)+IF(VLOOKUP($C44,'12. Hypothèses'!$C$21:$X$50,16,FALSE)=I$16,VLOOKUP($C44,'12. Hypothèses'!$C$21:$X$50,17,FALSE),0),"")</f>
        <v/>
      </c>
      <c r="J44" s="154" t="str">
        <f>IFERROR(IF(VLOOKUP($C44,'12. Hypothèses'!$C$21:$X$50,10,FALSE)=J$16,VLOOKUP($C44,'12. Hypothèses'!$C$21:$X$50,13,FALSE),0)+IF(VLOOKUP($C44,'12. Hypothèses'!$C$21:$X$50,16,FALSE)=J$16,VLOOKUP($C44,'12. Hypothèses'!$C$21:$X$50,17,FALSE),0),"")</f>
        <v/>
      </c>
      <c r="K44" s="154" t="str">
        <f>IFERROR(IF(VLOOKUP($C44,'12. Hypothèses'!$C$21:$X$50,10,FALSE)=K$16,VLOOKUP($C44,'12. Hypothèses'!$C$21:$X$50,13,FALSE),0)+IF(VLOOKUP($C44,'12. Hypothèses'!$C$21:$X$50,16,FALSE)=K$16,VLOOKUP($C44,'12. Hypothèses'!$C$21:$X$50,17,FALSE),0),"")</f>
        <v/>
      </c>
      <c r="L44" s="154" t="str">
        <f>IFERROR(IF(VLOOKUP($C44,'12. Hypothèses'!$C$21:$X$50,10,FALSE)=L$16,VLOOKUP($C44,'12. Hypothèses'!$C$21:$X$50,13,FALSE),0)+IF(VLOOKUP($C44,'12. Hypothèses'!$C$21:$X$50,16,FALSE)=L$16,VLOOKUP($C44,'12. Hypothèses'!$C$21:$X$50,17,FALSE),0),"")</f>
        <v/>
      </c>
      <c r="M44" s="154" t="str">
        <f>IFERROR(IF(VLOOKUP($C44,'12. Hypothèses'!$C$21:$X$50,10,FALSE)=M$16,VLOOKUP($C44,'12. Hypothèses'!$C$21:$X$50,13,FALSE),0)+IF(VLOOKUP($C44,'12. Hypothèses'!$C$21:$X$50,16,FALSE)=M$16,VLOOKUP($C44,'12. Hypothèses'!$C$21:$X$50,17,FALSE),0),"")</f>
        <v/>
      </c>
      <c r="O44" s="136"/>
    </row>
    <row r="45" spans="1:15" ht="10.5" hidden="1" outlineLevel="1" x14ac:dyDescent="0.35">
      <c r="A45" s="135"/>
      <c r="B45" s="135"/>
      <c r="C45" s="153" t="str">
        <f>IF('12. Hypothèses'!C49&lt;&gt;"",'12. Hypothèses'!C49,"")</f>
        <v/>
      </c>
      <c r="D45" s="154" t="str">
        <f>IFERROR(IF(VLOOKUP($C45,'12. Hypothèses'!$C$21:$X$50,10,FALSE)=D$16,VLOOKUP($C45,'12. Hypothèses'!$C$21:$X$50,13,FALSE),0)+IF(VLOOKUP($C45,'12. Hypothèses'!$C$21:$X$50,16,FALSE)=D$16,VLOOKUP($C45,'12. Hypothèses'!$C$21:$X$50,17,FALSE),0),"")</f>
        <v/>
      </c>
      <c r="E45" s="154" t="str">
        <f>IFERROR(IF(VLOOKUP($C45,'12. Hypothèses'!$C$21:$X$50,10,FALSE)=E$16,VLOOKUP($C45,'12. Hypothèses'!$C$21:$X$50,13,FALSE),0)+IF(VLOOKUP($C45,'12. Hypothèses'!$C$21:$X$50,16,FALSE)=E$16,VLOOKUP($C45,'12. Hypothèses'!$C$21:$X$50,17,FALSE),0),"")</f>
        <v/>
      </c>
      <c r="F45" s="154" t="str">
        <f>IFERROR(IF(VLOOKUP($C45,'12. Hypothèses'!$C$21:$X$50,10,FALSE)=F$16,VLOOKUP($C45,'12. Hypothèses'!$C$21:$X$50,13,FALSE),0)+IF(VLOOKUP($C45,'12. Hypothèses'!$C$21:$X$50,16,FALSE)=F$16,VLOOKUP($C45,'12. Hypothèses'!$C$21:$X$50,17,FALSE),0),"")</f>
        <v/>
      </c>
      <c r="G45" s="154" t="str">
        <f>IFERROR(IF(VLOOKUP($C45,'12. Hypothèses'!$C$21:$X$50,10,FALSE)=G$16,VLOOKUP($C45,'12. Hypothèses'!$C$21:$X$50,13,FALSE),0)+IF(VLOOKUP($C45,'12. Hypothèses'!$C$21:$X$50,16,FALSE)=G$16,VLOOKUP($C45,'12. Hypothèses'!$C$21:$X$50,17,FALSE),0),"")</f>
        <v/>
      </c>
      <c r="H45" s="154" t="str">
        <f>IFERROR(IF(VLOOKUP($C45,'12. Hypothèses'!$C$21:$X$50,10,FALSE)=H$16,VLOOKUP($C45,'12. Hypothèses'!$C$21:$X$50,13,FALSE),0)+IF(VLOOKUP($C45,'12. Hypothèses'!$C$21:$X$50,16,FALSE)=H$16,VLOOKUP($C45,'12. Hypothèses'!$C$21:$X$50,17,FALSE),0),"")</f>
        <v/>
      </c>
      <c r="I45" s="154" t="str">
        <f>IFERROR(IF(VLOOKUP($C45,'12. Hypothèses'!$C$21:$X$50,10,FALSE)=I$16,VLOOKUP($C45,'12. Hypothèses'!$C$21:$X$50,13,FALSE),0)+IF(VLOOKUP($C45,'12. Hypothèses'!$C$21:$X$50,16,FALSE)=I$16,VLOOKUP($C45,'12. Hypothèses'!$C$21:$X$50,17,FALSE),0),"")</f>
        <v/>
      </c>
      <c r="J45" s="154" t="str">
        <f>IFERROR(IF(VLOOKUP($C45,'12. Hypothèses'!$C$21:$X$50,10,FALSE)=J$16,VLOOKUP($C45,'12. Hypothèses'!$C$21:$X$50,13,FALSE),0)+IF(VLOOKUP($C45,'12. Hypothèses'!$C$21:$X$50,16,FALSE)=J$16,VLOOKUP($C45,'12. Hypothèses'!$C$21:$X$50,17,FALSE),0),"")</f>
        <v/>
      </c>
      <c r="K45" s="154" t="str">
        <f>IFERROR(IF(VLOOKUP($C45,'12. Hypothèses'!$C$21:$X$50,10,FALSE)=K$16,VLOOKUP($C45,'12. Hypothèses'!$C$21:$X$50,13,FALSE),0)+IF(VLOOKUP($C45,'12. Hypothèses'!$C$21:$X$50,16,FALSE)=K$16,VLOOKUP($C45,'12. Hypothèses'!$C$21:$X$50,17,FALSE),0),"")</f>
        <v/>
      </c>
      <c r="L45" s="154" t="str">
        <f>IFERROR(IF(VLOOKUP($C45,'12. Hypothèses'!$C$21:$X$50,10,FALSE)=L$16,VLOOKUP($C45,'12. Hypothèses'!$C$21:$X$50,13,FALSE),0)+IF(VLOOKUP($C45,'12. Hypothèses'!$C$21:$X$50,16,FALSE)=L$16,VLOOKUP($C45,'12. Hypothèses'!$C$21:$X$50,17,FALSE),0),"")</f>
        <v/>
      </c>
      <c r="M45" s="154" t="str">
        <f>IFERROR(IF(VLOOKUP($C45,'12. Hypothèses'!$C$21:$X$50,10,FALSE)=M$16,VLOOKUP($C45,'12. Hypothèses'!$C$21:$X$50,13,FALSE),0)+IF(VLOOKUP($C45,'12. Hypothèses'!$C$21:$X$50,16,FALSE)=M$16,VLOOKUP($C45,'12. Hypothèses'!$C$21:$X$50,17,FALSE),0),"")</f>
        <v/>
      </c>
      <c r="O45" s="135"/>
    </row>
    <row r="46" spans="1:15" ht="10.5" hidden="1" outlineLevel="1" x14ac:dyDescent="0.35">
      <c r="A46" s="135"/>
      <c r="B46" s="135"/>
      <c r="C46" s="153" t="str">
        <f>IF('12. Hypothèses'!C50&lt;&gt;"",'12. Hypothèses'!C50,"")</f>
        <v/>
      </c>
      <c r="D46" s="154" t="str">
        <f>IFERROR(IF(VLOOKUP($C46,'12. Hypothèses'!$C$21:$X$50,10,FALSE)=D$16,VLOOKUP($C46,'12. Hypothèses'!$C$21:$X$50,13,FALSE),0)+IF(VLOOKUP($C46,'12. Hypothèses'!$C$21:$X$50,16,FALSE)=D$16,VLOOKUP($C46,'12. Hypothèses'!$C$21:$X$50,17,FALSE),0),"")</f>
        <v/>
      </c>
      <c r="E46" s="154" t="str">
        <f>IFERROR(IF(VLOOKUP($C46,'12. Hypothèses'!$C$21:$X$50,10,FALSE)=E$16,VLOOKUP($C46,'12. Hypothèses'!$C$21:$X$50,13,FALSE),0)+IF(VLOOKUP($C46,'12. Hypothèses'!$C$21:$X$50,16,FALSE)=E$16,VLOOKUP($C46,'12. Hypothèses'!$C$21:$X$50,17,FALSE),0),"")</f>
        <v/>
      </c>
      <c r="F46" s="154" t="str">
        <f>IFERROR(IF(VLOOKUP($C46,'12. Hypothèses'!$C$21:$X$50,10,FALSE)=F$16,VLOOKUP($C46,'12. Hypothèses'!$C$21:$X$50,13,FALSE),0)+IF(VLOOKUP($C46,'12. Hypothèses'!$C$21:$X$50,16,FALSE)=F$16,VLOOKUP($C46,'12. Hypothèses'!$C$21:$X$50,17,FALSE),0),"")</f>
        <v/>
      </c>
      <c r="G46" s="154" t="str">
        <f>IFERROR(IF(VLOOKUP($C46,'12. Hypothèses'!$C$21:$X$50,10,FALSE)=G$16,VLOOKUP($C46,'12. Hypothèses'!$C$21:$X$50,13,FALSE),0)+IF(VLOOKUP($C46,'12. Hypothèses'!$C$21:$X$50,16,FALSE)=G$16,VLOOKUP($C46,'12. Hypothèses'!$C$21:$X$50,17,FALSE),0),"")</f>
        <v/>
      </c>
      <c r="H46" s="154" t="str">
        <f>IFERROR(IF(VLOOKUP($C46,'12. Hypothèses'!$C$21:$X$50,10,FALSE)=H$16,VLOOKUP($C46,'12. Hypothèses'!$C$21:$X$50,13,FALSE),0)+IF(VLOOKUP($C46,'12. Hypothèses'!$C$21:$X$50,16,FALSE)=H$16,VLOOKUP($C46,'12. Hypothèses'!$C$21:$X$50,17,FALSE),0),"")</f>
        <v/>
      </c>
      <c r="I46" s="154" t="str">
        <f>IFERROR(IF(VLOOKUP($C46,'12. Hypothèses'!$C$21:$X$50,10,FALSE)=I$16,VLOOKUP($C46,'12. Hypothèses'!$C$21:$X$50,13,FALSE),0)+IF(VLOOKUP($C46,'12. Hypothèses'!$C$21:$X$50,16,FALSE)=I$16,VLOOKUP($C46,'12. Hypothèses'!$C$21:$X$50,17,FALSE),0),"")</f>
        <v/>
      </c>
      <c r="J46" s="154" t="str">
        <f>IFERROR(IF(VLOOKUP($C46,'12. Hypothèses'!$C$21:$X$50,10,FALSE)=J$16,VLOOKUP($C46,'12. Hypothèses'!$C$21:$X$50,13,FALSE),0)+IF(VLOOKUP($C46,'12. Hypothèses'!$C$21:$X$50,16,FALSE)=J$16,VLOOKUP($C46,'12. Hypothèses'!$C$21:$X$50,17,FALSE),0),"")</f>
        <v/>
      </c>
      <c r="K46" s="154" t="str">
        <f>IFERROR(IF(VLOOKUP($C46,'12. Hypothèses'!$C$21:$X$50,10,FALSE)=K$16,VLOOKUP($C46,'12. Hypothèses'!$C$21:$X$50,13,FALSE),0)+IF(VLOOKUP($C46,'12. Hypothèses'!$C$21:$X$50,16,FALSE)=K$16,VLOOKUP($C46,'12. Hypothèses'!$C$21:$X$50,17,FALSE),0),"")</f>
        <v/>
      </c>
      <c r="L46" s="154" t="str">
        <f>IFERROR(IF(VLOOKUP($C46,'12. Hypothèses'!$C$21:$X$50,10,FALSE)=L$16,VLOOKUP($C46,'12. Hypothèses'!$C$21:$X$50,13,FALSE),0)+IF(VLOOKUP($C46,'12. Hypothèses'!$C$21:$X$50,16,FALSE)=L$16,VLOOKUP($C46,'12. Hypothèses'!$C$21:$X$50,17,FALSE),0),"")</f>
        <v/>
      </c>
      <c r="M46" s="154" t="str">
        <f>IFERROR(IF(VLOOKUP($C46,'12. Hypothèses'!$C$21:$X$50,10,FALSE)=M$16,VLOOKUP($C46,'12. Hypothèses'!$C$21:$X$50,13,FALSE),0)+IF(VLOOKUP($C46,'12. Hypothèses'!$C$21:$X$50,16,FALSE)=M$16,VLOOKUP($C46,'12. Hypothèses'!$C$21:$X$50,17,FALSE),0),"")</f>
        <v/>
      </c>
      <c r="O46" s="135"/>
    </row>
    <row r="47" spans="1:15" ht="10.5" collapsed="1" x14ac:dyDescent="0.35">
      <c r="C47" s="149" t="s">
        <v>21</v>
      </c>
      <c r="D47" s="155">
        <f>SUM(D17:D46)</f>
        <v>0</v>
      </c>
      <c r="E47" s="155">
        <f t="shared" ref="E47:M47" si="4">SUM(E17:E46)</f>
        <v>0</v>
      </c>
      <c r="F47" s="155">
        <f t="shared" si="4"/>
        <v>0</v>
      </c>
      <c r="G47" s="155">
        <f t="shared" si="4"/>
        <v>0</v>
      </c>
      <c r="H47" s="155">
        <f t="shared" si="4"/>
        <v>0</v>
      </c>
      <c r="I47" s="155">
        <f t="shared" si="4"/>
        <v>0</v>
      </c>
      <c r="J47" s="155">
        <f t="shared" si="4"/>
        <v>0</v>
      </c>
      <c r="K47" s="155">
        <f t="shared" si="4"/>
        <v>0</v>
      </c>
      <c r="L47" s="155">
        <f t="shared" si="4"/>
        <v>0</v>
      </c>
      <c r="M47" s="155">
        <f t="shared" si="4"/>
        <v>0</v>
      </c>
      <c r="N47" s="156">
        <f>SUM(D47:M47)</f>
        <v>0</v>
      </c>
    </row>
    <row r="48" spans="1:15" ht="10.5" x14ac:dyDescent="0.35">
      <c r="A48" s="134"/>
      <c r="B48" s="134"/>
      <c r="C48" s="149" t="s">
        <v>107</v>
      </c>
      <c r="D48" s="155">
        <f>D47</f>
        <v>0</v>
      </c>
      <c r="E48" s="155">
        <f>E47+D48</f>
        <v>0</v>
      </c>
      <c r="F48" s="155">
        <f t="shared" ref="F48:M48" si="5">F47+E48</f>
        <v>0</v>
      </c>
      <c r="G48" s="155">
        <f t="shared" si="5"/>
        <v>0</v>
      </c>
      <c r="H48" s="155">
        <f t="shared" si="5"/>
        <v>0</v>
      </c>
      <c r="I48" s="155">
        <f t="shared" si="5"/>
        <v>0</v>
      </c>
      <c r="J48" s="155">
        <f t="shared" si="5"/>
        <v>0</v>
      </c>
      <c r="K48" s="155">
        <f t="shared" si="5"/>
        <v>0</v>
      </c>
      <c r="L48" s="155">
        <f t="shared" si="5"/>
        <v>0</v>
      </c>
      <c r="M48" s="155">
        <f t="shared" si="5"/>
        <v>0</v>
      </c>
      <c r="O48" s="134"/>
    </row>
    <row r="49" spans="1:15" ht="10.5" x14ac:dyDescent="0.35">
      <c r="A49" s="135"/>
      <c r="B49" s="135"/>
      <c r="C49" s="157" t="s">
        <v>108</v>
      </c>
      <c r="D49" s="158">
        <f>IFERROR(D48/'12. Hypothèses'!$D$7,"")</f>
        <v>0</v>
      </c>
      <c r="E49" s="158">
        <f>IFERROR(E48/'12. Hypothèses'!$D$7,"")</f>
        <v>0</v>
      </c>
      <c r="F49" s="158">
        <f>IFERROR(F48/'12. Hypothèses'!$D$7,"")</f>
        <v>0</v>
      </c>
      <c r="G49" s="158">
        <f>IFERROR(G48/'12. Hypothèses'!$D$7,"")</f>
        <v>0</v>
      </c>
      <c r="H49" s="158">
        <f>IFERROR(H48/'12. Hypothèses'!$D$7,"")</f>
        <v>0</v>
      </c>
      <c r="I49" s="158">
        <f>IFERROR(I48/'12. Hypothèses'!$D$7,"")</f>
        <v>0</v>
      </c>
      <c r="J49" s="158">
        <f>IFERROR(J48/'12. Hypothèses'!$D$7,"")</f>
        <v>0</v>
      </c>
      <c r="K49" s="158">
        <f>IFERROR(K48/'12. Hypothèses'!$D$7,"")</f>
        <v>0</v>
      </c>
      <c r="L49" s="158">
        <f>IFERROR(L48/'12. Hypothèses'!$D$7,"")</f>
        <v>0</v>
      </c>
      <c r="M49" s="158">
        <f>IFERROR(M48/'12. Hypothèses'!$D$7,"")</f>
        <v>0</v>
      </c>
      <c r="O49" s="135"/>
    </row>
    <row r="50" spans="1:15" ht="11" thickBot="1" x14ac:dyDescent="0.4">
      <c r="A50" s="135"/>
      <c r="B50" s="135"/>
      <c r="C50" s="159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O50" s="135"/>
    </row>
    <row r="51" spans="1:15" ht="11.5" thickTop="1" thickBot="1" x14ac:dyDescent="0.4">
      <c r="A51" s="135"/>
      <c r="B51" s="145">
        <v>2</v>
      </c>
      <c r="C51" s="160" t="s">
        <v>109</v>
      </c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O51" s="135"/>
    </row>
    <row r="52" spans="1:15" ht="11" thickTop="1" x14ac:dyDescent="0.35">
      <c r="A52" s="135"/>
      <c r="B52" s="135"/>
      <c r="C52" s="159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O52" s="135"/>
    </row>
    <row r="53" spans="1:15" ht="10.5" x14ac:dyDescent="0.35">
      <c r="A53" s="135"/>
      <c r="B53" s="135"/>
      <c r="D53" s="149" t="s">
        <v>90</v>
      </c>
      <c r="E53" s="149" t="s">
        <v>92</v>
      </c>
      <c r="F53" s="149" t="s">
        <v>94</v>
      </c>
      <c r="G53" s="149" t="s">
        <v>96</v>
      </c>
      <c r="H53" s="149" t="s">
        <v>70</v>
      </c>
      <c r="I53" s="149" t="s">
        <v>91</v>
      </c>
      <c r="J53" s="149" t="s">
        <v>93</v>
      </c>
      <c r="K53" s="149" t="s">
        <v>95</v>
      </c>
      <c r="L53" s="149" t="s">
        <v>97</v>
      </c>
      <c r="M53" s="149" t="s">
        <v>98</v>
      </c>
      <c r="O53" s="135"/>
    </row>
    <row r="54" spans="1:15" x14ac:dyDescent="0.35">
      <c r="C54" s="162" t="str">
        <f t="shared" ref="C54:C83" si="6">C17</f>
        <v/>
      </c>
      <c r="D54" s="163" t="str">
        <f>IFERROR(IF(VLOOKUP('12. Waterfall'!$C54,'12. Hypothèses'!$C$21:$X$50,12,FALSE)='12. Waterfall'!D$53,VLOOKUP('12. Waterfall'!$C54,'12. Hypothèses'!$C$21:$X$50,13,FALSE)+VLOOKUP($C54,'12. Hypothèses'!$C$21:$X$50,17,FALSE),0),"")</f>
        <v/>
      </c>
      <c r="E54" s="163" t="str">
        <f>IFERROR(IF(VLOOKUP('12. Waterfall'!$C54,'12. Hypothèses'!$C$21:$X$50,12,FALSE)='12. Waterfall'!E$53,VLOOKUP('12. Waterfall'!$C54,'12. Hypothèses'!$C$21:$X$50,13,FALSE)+VLOOKUP($C54,'12. Hypothèses'!$C$21:$X$50,17,FALSE),0),"")</f>
        <v/>
      </c>
      <c r="F54" s="163" t="str">
        <f>IFERROR(IF(VLOOKUP('12. Waterfall'!$C54,'12. Hypothèses'!$C$21:$X$50,12,FALSE)='12. Waterfall'!F$53,VLOOKUP('12. Waterfall'!$C54,'12. Hypothèses'!$C$21:$X$50,13,FALSE)+VLOOKUP($C54,'12. Hypothèses'!$C$21:$X$50,17,FALSE),0),"")</f>
        <v/>
      </c>
      <c r="G54" s="163" t="str">
        <f>IFERROR(IF(VLOOKUP('12. Waterfall'!$C54,'12. Hypothèses'!$C$21:$X$50,12,FALSE)='12. Waterfall'!G$53,VLOOKUP('12. Waterfall'!$C54,'12. Hypothèses'!$C$21:$X$50,13,FALSE)+VLOOKUP($C54,'12. Hypothèses'!$C$21:$X$50,17,FALSE),0),"")</f>
        <v/>
      </c>
      <c r="H54" s="164" t="str">
        <f>IFERROR(IF(VLOOKUP('12. Waterfall'!$C54,'12. Hypothèses'!$C$21:$X$50,12,FALSE)='12. Waterfall'!H$53,VLOOKUP('12. Waterfall'!$C54,'12. Hypothèses'!$C$21:$X$50,13,FALSE)+VLOOKUP($C54,'12. Hypothèses'!$C$21:$X$50,17,FALSE),0),"")</f>
        <v/>
      </c>
      <c r="I54" s="164" t="str">
        <f>IFERROR(IF(VLOOKUP('12. Waterfall'!$C54,'12. Hypothèses'!$C$21:$X$50,12,FALSE)='12. Waterfall'!I$53,VLOOKUP('12. Waterfall'!$C54,'12. Hypothèses'!$C$21:$X$50,13,FALSE)+VLOOKUP($C54,'12. Hypothèses'!$C$21:$X$50,17,FALSE),0),"")</f>
        <v/>
      </c>
      <c r="J54" s="164" t="str">
        <f>IFERROR(IF(VLOOKUP('12. Waterfall'!$C54,'12. Hypothèses'!$C$21:$X$50,12,FALSE)='12. Waterfall'!J$53,VLOOKUP('12. Waterfall'!$C54,'12. Hypothèses'!$C$21:$X$50,13,FALSE)+VLOOKUP($C54,'12. Hypothèses'!$C$21:$X$50,17,FALSE),0),"")</f>
        <v/>
      </c>
      <c r="K54" s="164" t="str">
        <f>IFERROR(IF(VLOOKUP('12. Waterfall'!$C54,'12. Hypothèses'!$C$21:$X$50,12,FALSE)='12. Waterfall'!K$53,VLOOKUP('12. Waterfall'!$C54,'12. Hypothèses'!$C$21:$X$50,13,FALSE)+VLOOKUP($C54,'12. Hypothèses'!$C$21:$X$50,17,FALSE),0),"")</f>
        <v/>
      </c>
      <c r="L54" s="164" t="str">
        <f>IFERROR(IF(VLOOKUP('12. Waterfall'!$C54,'12. Hypothèses'!$C$21:$X$50,12,FALSE)='12. Waterfall'!L$53,VLOOKUP('12. Waterfall'!$C54,'12. Hypothèses'!$C$21:$X$50,13,FALSE)+VLOOKUP($C54,'12. Hypothèses'!$C$21:$X$50,17,FALSE),0),"")</f>
        <v/>
      </c>
      <c r="M54" s="163" t="str">
        <f>IFERROR(IF(VLOOKUP('12. Waterfall'!$C54,'12. Hypothèses'!$C$21:$X$50,12,FALSE)='12. Waterfall'!M$53,VLOOKUP('12. Waterfall'!$C54,'12. Hypothèses'!$C$21:$X$50,13,FALSE)+VLOOKUP($C54,'12. Hypothèses'!$C$21:$X$50,17,FALSE),0),"")</f>
        <v/>
      </c>
    </row>
    <row r="55" spans="1:15" x14ac:dyDescent="0.35">
      <c r="C55" s="162" t="str">
        <f t="shared" si="6"/>
        <v/>
      </c>
      <c r="D55" s="163" t="str">
        <f>IFERROR(IF(VLOOKUP('12. Waterfall'!$C55,'12. Hypothèses'!$C$21:$X$50,12,FALSE)='12. Waterfall'!D$53,VLOOKUP('12. Waterfall'!$C55,'12. Hypothèses'!$C$21:$X$50,13,FALSE)+VLOOKUP($C55,'12. Hypothèses'!$C$21:$X$50,17,FALSE),0),"")</f>
        <v/>
      </c>
      <c r="E55" s="163" t="str">
        <f>IFERROR(IF(VLOOKUP('12. Waterfall'!$C55,'12. Hypothèses'!$C$21:$X$50,12,FALSE)='12. Waterfall'!E$53,VLOOKUP('12. Waterfall'!$C55,'12. Hypothèses'!$C$21:$X$50,13,FALSE)+VLOOKUP($C55,'12. Hypothèses'!$C$21:$X$50,17,FALSE),0),"")</f>
        <v/>
      </c>
      <c r="F55" s="163" t="str">
        <f>IFERROR(IF(VLOOKUP('12. Waterfall'!$C55,'12. Hypothèses'!$C$21:$X$50,12,FALSE)='12. Waterfall'!F$53,VLOOKUP('12. Waterfall'!$C55,'12. Hypothèses'!$C$21:$X$50,13,FALSE)+VLOOKUP($C55,'12. Hypothèses'!$C$21:$X$50,17,FALSE),0),"")</f>
        <v/>
      </c>
      <c r="G55" s="163" t="str">
        <f>IFERROR(IF(VLOOKUP('12. Waterfall'!$C55,'12. Hypothèses'!$C$21:$X$50,12,FALSE)='12. Waterfall'!G$53,VLOOKUP('12. Waterfall'!$C55,'12. Hypothèses'!$C$21:$X$50,13,FALSE)+VLOOKUP($C55,'12. Hypothèses'!$C$21:$X$50,17,FALSE),0),"")</f>
        <v/>
      </c>
      <c r="H55" s="164" t="str">
        <f>IFERROR(IF(VLOOKUP('12. Waterfall'!$C55,'12. Hypothèses'!$C$21:$X$50,12,FALSE)='12. Waterfall'!H$53,VLOOKUP('12. Waterfall'!$C55,'12. Hypothèses'!$C$21:$X$50,13,FALSE)+VLOOKUP($C55,'12. Hypothèses'!$C$21:$X$50,17,FALSE),0),"")</f>
        <v/>
      </c>
      <c r="I55" s="164" t="str">
        <f>IFERROR(IF(VLOOKUP('12. Waterfall'!$C55,'12. Hypothèses'!$C$21:$X$50,12,FALSE)='12. Waterfall'!I$53,VLOOKUP('12. Waterfall'!$C55,'12. Hypothèses'!$C$21:$X$50,13,FALSE)+VLOOKUP($C55,'12. Hypothèses'!$C$21:$X$50,17,FALSE),0),"")</f>
        <v/>
      </c>
      <c r="J55" s="164" t="str">
        <f>IFERROR(IF(VLOOKUP('12. Waterfall'!$C55,'12. Hypothèses'!$C$21:$X$50,12,FALSE)='12. Waterfall'!J$53,VLOOKUP('12. Waterfall'!$C55,'12. Hypothèses'!$C$21:$X$50,13,FALSE)+VLOOKUP($C55,'12. Hypothèses'!$C$21:$X$50,17,FALSE),0),"")</f>
        <v/>
      </c>
      <c r="K55" s="164" t="str">
        <f>IFERROR(IF(VLOOKUP('12. Waterfall'!$C55,'12. Hypothèses'!$C$21:$X$50,12,FALSE)='12. Waterfall'!K$53,VLOOKUP('12. Waterfall'!$C55,'12. Hypothèses'!$C$21:$X$50,13,FALSE)+VLOOKUP($C55,'12. Hypothèses'!$C$21:$X$50,17,FALSE),0),"")</f>
        <v/>
      </c>
      <c r="L55" s="164" t="str">
        <f>IFERROR(IF(VLOOKUP('12. Waterfall'!$C55,'12. Hypothèses'!$C$21:$X$50,12,FALSE)='12. Waterfall'!L$53,VLOOKUP('12. Waterfall'!$C55,'12. Hypothèses'!$C$21:$X$50,13,FALSE)+VLOOKUP($C55,'12. Hypothèses'!$C$21:$X$50,17,FALSE),0),"")</f>
        <v/>
      </c>
      <c r="M55" s="163" t="str">
        <f>IFERROR(IF(VLOOKUP('12. Waterfall'!$C55,'12. Hypothèses'!$C$21:$X$50,12,FALSE)='12. Waterfall'!M$53,VLOOKUP('12. Waterfall'!$C55,'12. Hypothèses'!$C$21:$X$50,13,FALSE)+VLOOKUP($C55,'12. Hypothèses'!$C$21:$X$50,17,FALSE),0),"")</f>
        <v/>
      </c>
    </row>
    <row r="56" spans="1:15" x14ac:dyDescent="0.35">
      <c r="C56" s="162" t="str">
        <f t="shared" si="6"/>
        <v/>
      </c>
      <c r="D56" s="163" t="str">
        <f>IFERROR(IF(VLOOKUP('12. Waterfall'!$C56,'12. Hypothèses'!$C$21:$X$50,12,FALSE)='12. Waterfall'!D$53,VLOOKUP('12. Waterfall'!$C56,'12. Hypothèses'!$C$21:$X$50,13,FALSE)+VLOOKUP($C56,'12. Hypothèses'!$C$21:$X$50,17,FALSE),0),"")</f>
        <v/>
      </c>
      <c r="E56" s="163" t="str">
        <f>IFERROR(IF(VLOOKUP('12. Waterfall'!$C56,'12. Hypothèses'!$C$21:$X$50,12,FALSE)='12. Waterfall'!E$53,VLOOKUP('12. Waterfall'!$C56,'12. Hypothèses'!$C$21:$X$50,13,FALSE)+VLOOKUP($C56,'12. Hypothèses'!$C$21:$X$50,17,FALSE),0),"")</f>
        <v/>
      </c>
      <c r="F56" s="163" t="str">
        <f>IFERROR(IF(VLOOKUP('12. Waterfall'!$C56,'12. Hypothèses'!$C$21:$X$50,12,FALSE)='12. Waterfall'!F$53,VLOOKUP('12. Waterfall'!$C56,'12. Hypothèses'!$C$21:$X$50,13,FALSE)+VLOOKUP($C56,'12. Hypothèses'!$C$21:$X$50,17,FALSE),0),"")</f>
        <v/>
      </c>
      <c r="G56" s="163" t="str">
        <f>IFERROR(IF(VLOOKUP('12. Waterfall'!$C56,'12. Hypothèses'!$C$21:$X$50,12,FALSE)='12. Waterfall'!G$53,VLOOKUP('12. Waterfall'!$C56,'12. Hypothèses'!$C$21:$X$50,13,FALSE)+VLOOKUP($C56,'12. Hypothèses'!$C$21:$X$50,17,FALSE),0),"")</f>
        <v/>
      </c>
      <c r="H56" s="164" t="str">
        <f>IFERROR(IF(VLOOKUP('12. Waterfall'!$C56,'12. Hypothèses'!$C$21:$X$50,12,FALSE)='12. Waterfall'!H$53,VLOOKUP('12. Waterfall'!$C56,'12. Hypothèses'!$C$21:$X$50,13,FALSE)+VLOOKUP($C56,'12. Hypothèses'!$C$21:$X$50,17,FALSE),0),"")</f>
        <v/>
      </c>
      <c r="I56" s="164" t="str">
        <f>IFERROR(IF(VLOOKUP('12. Waterfall'!$C56,'12. Hypothèses'!$C$21:$X$50,12,FALSE)='12. Waterfall'!I$53,VLOOKUP('12. Waterfall'!$C56,'12. Hypothèses'!$C$21:$X$50,13,FALSE)+VLOOKUP($C56,'12. Hypothèses'!$C$21:$X$50,17,FALSE),0),"")</f>
        <v/>
      </c>
      <c r="J56" s="164" t="str">
        <f>IFERROR(IF(VLOOKUP('12. Waterfall'!$C56,'12. Hypothèses'!$C$21:$X$50,12,FALSE)='12. Waterfall'!J$53,VLOOKUP('12. Waterfall'!$C56,'12. Hypothèses'!$C$21:$X$50,13,FALSE)+VLOOKUP($C56,'12. Hypothèses'!$C$21:$X$50,17,FALSE),0),"")</f>
        <v/>
      </c>
      <c r="K56" s="164" t="str">
        <f>IFERROR(IF(VLOOKUP('12. Waterfall'!$C56,'12. Hypothèses'!$C$21:$X$50,12,FALSE)='12. Waterfall'!K$53,VLOOKUP('12. Waterfall'!$C56,'12. Hypothèses'!$C$21:$X$50,13,FALSE)+VLOOKUP($C56,'12. Hypothèses'!$C$21:$X$50,17,FALSE),0),"")</f>
        <v/>
      </c>
      <c r="L56" s="164" t="str">
        <f>IFERROR(IF(VLOOKUP('12. Waterfall'!$C56,'12. Hypothèses'!$C$21:$X$50,12,FALSE)='12. Waterfall'!L$53,VLOOKUP('12. Waterfall'!$C56,'12. Hypothèses'!$C$21:$X$50,13,FALSE)+VLOOKUP($C56,'12. Hypothèses'!$C$21:$X$50,17,FALSE),0),"")</f>
        <v/>
      </c>
      <c r="M56" s="163" t="str">
        <f>IFERROR(IF(VLOOKUP('12. Waterfall'!$C56,'12. Hypothèses'!$C$21:$X$50,12,FALSE)='12. Waterfall'!M$53,VLOOKUP('12. Waterfall'!$C56,'12. Hypothèses'!$C$21:$X$50,13,FALSE)+VLOOKUP($C56,'12. Hypothèses'!$C$21:$X$50,17,FALSE),0),"")</f>
        <v/>
      </c>
    </row>
    <row r="57" spans="1:15" x14ac:dyDescent="0.35">
      <c r="C57" s="162" t="str">
        <f t="shared" si="6"/>
        <v/>
      </c>
      <c r="D57" s="163" t="str">
        <f>IFERROR(IF(VLOOKUP('12. Waterfall'!$C57,'12. Hypothèses'!$C$21:$X$50,12,FALSE)='12. Waterfall'!D$53,VLOOKUP('12. Waterfall'!$C57,'12. Hypothèses'!$C$21:$X$50,13,FALSE)+VLOOKUP($C57,'12. Hypothèses'!$C$21:$X$50,17,FALSE),0),"")</f>
        <v/>
      </c>
      <c r="E57" s="163" t="str">
        <f>IFERROR(IF(VLOOKUP('12. Waterfall'!$C57,'12. Hypothèses'!$C$21:$X$50,12,FALSE)='12. Waterfall'!E$53,VLOOKUP('12. Waterfall'!$C57,'12. Hypothèses'!$C$21:$X$50,13,FALSE)+VLOOKUP($C57,'12. Hypothèses'!$C$21:$X$50,17,FALSE),0),"")</f>
        <v/>
      </c>
      <c r="F57" s="163" t="str">
        <f>IFERROR(IF(VLOOKUP('12. Waterfall'!$C57,'12. Hypothèses'!$C$21:$X$50,12,FALSE)='12. Waterfall'!F$53,VLOOKUP('12. Waterfall'!$C57,'12. Hypothèses'!$C$21:$X$50,13,FALSE)+VLOOKUP($C57,'12. Hypothèses'!$C$21:$X$50,17,FALSE),0),"")</f>
        <v/>
      </c>
      <c r="G57" s="163" t="str">
        <f>IFERROR(IF(VLOOKUP('12. Waterfall'!$C57,'12. Hypothèses'!$C$21:$X$50,12,FALSE)='12. Waterfall'!G$53,VLOOKUP('12. Waterfall'!$C57,'12. Hypothèses'!$C$21:$X$50,13,FALSE)+VLOOKUP($C57,'12. Hypothèses'!$C$21:$X$50,17,FALSE),0),"")</f>
        <v/>
      </c>
      <c r="H57" s="164" t="str">
        <f>IFERROR(IF(VLOOKUP('12. Waterfall'!$C57,'12. Hypothèses'!$C$21:$X$50,12,FALSE)='12. Waterfall'!H$53,VLOOKUP('12. Waterfall'!$C57,'12. Hypothèses'!$C$21:$X$50,13,FALSE)+VLOOKUP($C57,'12. Hypothèses'!$C$21:$X$50,17,FALSE),0),"")</f>
        <v/>
      </c>
      <c r="I57" s="164" t="str">
        <f>IFERROR(IF(VLOOKUP('12. Waterfall'!$C57,'12. Hypothèses'!$C$21:$X$50,12,FALSE)='12. Waterfall'!I$53,VLOOKUP('12. Waterfall'!$C57,'12. Hypothèses'!$C$21:$X$50,13,FALSE)+VLOOKUP($C57,'12. Hypothèses'!$C$21:$X$50,17,FALSE),0),"")</f>
        <v/>
      </c>
      <c r="J57" s="164" t="str">
        <f>IFERROR(IF(VLOOKUP('12. Waterfall'!$C57,'12. Hypothèses'!$C$21:$X$50,12,FALSE)='12. Waterfall'!J$53,VLOOKUP('12. Waterfall'!$C57,'12. Hypothèses'!$C$21:$X$50,13,FALSE)+VLOOKUP($C57,'12. Hypothèses'!$C$21:$X$50,17,FALSE),0),"")</f>
        <v/>
      </c>
      <c r="K57" s="164" t="str">
        <f>IFERROR(IF(VLOOKUP('12. Waterfall'!$C57,'12. Hypothèses'!$C$21:$X$50,12,FALSE)='12. Waterfall'!K$53,VLOOKUP('12. Waterfall'!$C57,'12. Hypothèses'!$C$21:$X$50,13,FALSE)+VLOOKUP($C57,'12. Hypothèses'!$C$21:$X$50,17,FALSE),0),"")</f>
        <v/>
      </c>
      <c r="L57" s="164" t="str">
        <f>IFERROR(IF(VLOOKUP('12. Waterfall'!$C57,'12. Hypothèses'!$C$21:$X$50,12,FALSE)='12. Waterfall'!L$53,VLOOKUP('12. Waterfall'!$C57,'12. Hypothèses'!$C$21:$X$50,13,FALSE)+VLOOKUP($C57,'12. Hypothèses'!$C$21:$X$50,17,FALSE),0),"")</f>
        <v/>
      </c>
      <c r="M57" s="163" t="str">
        <f>IFERROR(IF(VLOOKUP('12. Waterfall'!$C57,'12. Hypothèses'!$C$21:$X$50,12,FALSE)='12. Waterfall'!M$53,VLOOKUP('12. Waterfall'!$C57,'12. Hypothèses'!$C$21:$X$50,13,FALSE)+VLOOKUP($C57,'12. Hypothèses'!$C$21:$X$50,17,FALSE),0),"")</f>
        <v/>
      </c>
    </row>
    <row r="58" spans="1:15" x14ac:dyDescent="0.35">
      <c r="C58" s="162" t="str">
        <f t="shared" si="6"/>
        <v/>
      </c>
      <c r="D58" s="163" t="str">
        <f>IFERROR(IF(VLOOKUP('12. Waterfall'!$C58,'12. Hypothèses'!$C$21:$X$50,12,FALSE)='12. Waterfall'!D$53,VLOOKUP('12. Waterfall'!$C58,'12. Hypothèses'!$C$21:$X$50,13,FALSE)+VLOOKUP($C58,'12. Hypothèses'!$C$21:$X$50,17,FALSE),0),"")</f>
        <v/>
      </c>
      <c r="E58" s="163" t="str">
        <f>IFERROR(IF(VLOOKUP('12. Waterfall'!$C58,'12. Hypothèses'!$C$21:$X$50,12,FALSE)='12. Waterfall'!E$53,VLOOKUP('12. Waterfall'!$C58,'12. Hypothèses'!$C$21:$X$50,13,FALSE)+VLOOKUP($C58,'12. Hypothèses'!$C$21:$X$50,17,FALSE),0),"")</f>
        <v/>
      </c>
      <c r="F58" s="163" t="str">
        <f>IFERROR(IF(VLOOKUP('12. Waterfall'!$C58,'12. Hypothèses'!$C$21:$X$50,12,FALSE)='12. Waterfall'!F$53,VLOOKUP('12. Waterfall'!$C58,'12. Hypothèses'!$C$21:$X$50,13,FALSE)+VLOOKUP($C58,'12. Hypothèses'!$C$21:$X$50,17,FALSE),0),"")</f>
        <v/>
      </c>
      <c r="G58" s="163" t="str">
        <f>IFERROR(IF(VLOOKUP('12. Waterfall'!$C58,'12. Hypothèses'!$C$21:$X$50,12,FALSE)='12. Waterfall'!G$53,VLOOKUP('12. Waterfall'!$C58,'12. Hypothèses'!$C$21:$X$50,13,FALSE)+VLOOKUP($C58,'12. Hypothèses'!$C$21:$X$50,17,FALSE),0),"")</f>
        <v/>
      </c>
      <c r="H58" s="164" t="str">
        <f>IFERROR(IF(VLOOKUP('12. Waterfall'!$C58,'12. Hypothèses'!$C$21:$X$50,12,FALSE)='12. Waterfall'!H$53,VLOOKUP('12. Waterfall'!$C58,'12. Hypothèses'!$C$21:$X$50,13,FALSE)+VLOOKUP($C58,'12. Hypothèses'!$C$21:$X$50,17,FALSE),0),"")</f>
        <v/>
      </c>
      <c r="I58" s="164" t="str">
        <f>IFERROR(IF(VLOOKUP('12. Waterfall'!$C58,'12. Hypothèses'!$C$21:$X$50,12,FALSE)='12. Waterfall'!I$53,VLOOKUP('12. Waterfall'!$C58,'12. Hypothèses'!$C$21:$X$50,13,FALSE)+VLOOKUP($C58,'12. Hypothèses'!$C$21:$X$50,17,FALSE),0),"")</f>
        <v/>
      </c>
      <c r="J58" s="164" t="str">
        <f>IFERROR(IF(VLOOKUP('12. Waterfall'!$C58,'12. Hypothèses'!$C$21:$X$50,12,FALSE)='12. Waterfall'!J$53,VLOOKUP('12. Waterfall'!$C58,'12. Hypothèses'!$C$21:$X$50,13,FALSE)+VLOOKUP($C58,'12. Hypothèses'!$C$21:$X$50,17,FALSE),0),"")</f>
        <v/>
      </c>
      <c r="K58" s="164" t="str">
        <f>IFERROR(IF(VLOOKUP('12. Waterfall'!$C58,'12. Hypothèses'!$C$21:$X$50,12,FALSE)='12. Waterfall'!K$53,VLOOKUP('12. Waterfall'!$C58,'12. Hypothèses'!$C$21:$X$50,13,FALSE)+VLOOKUP($C58,'12. Hypothèses'!$C$21:$X$50,17,FALSE),0),"")</f>
        <v/>
      </c>
      <c r="L58" s="164" t="str">
        <f>IFERROR(IF(VLOOKUP('12. Waterfall'!$C58,'12. Hypothèses'!$C$21:$X$50,12,FALSE)='12. Waterfall'!L$53,VLOOKUP('12. Waterfall'!$C58,'12. Hypothèses'!$C$21:$X$50,13,FALSE)+VLOOKUP($C58,'12. Hypothèses'!$C$21:$X$50,17,FALSE),0),"")</f>
        <v/>
      </c>
      <c r="M58" s="164" t="str">
        <f>IFERROR(IF(VLOOKUP('12. Waterfall'!$C58,'12. Hypothèses'!$C$21:$X$50,12,FALSE)='12. Waterfall'!M$53,VLOOKUP('12. Waterfall'!$C58,'12. Hypothèses'!$C$21:$X$50,13,FALSE)+VLOOKUP($C58,'12. Hypothèses'!$C$21:$X$50,17,FALSE),0),"")</f>
        <v/>
      </c>
    </row>
    <row r="59" spans="1:15" x14ac:dyDescent="0.35">
      <c r="C59" s="162" t="str">
        <f t="shared" si="6"/>
        <v/>
      </c>
      <c r="D59" s="163" t="str">
        <f>IFERROR(IF(VLOOKUP('12. Waterfall'!$C59,'12. Hypothèses'!$C$21:$X$50,12,FALSE)='12. Waterfall'!D$53,VLOOKUP('12. Waterfall'!$C59,'12. Hypothèses'!$C$21:$X$50,13,FALSE)+VLOOKUP($C59,'12. Hypothèses'!$C$21:$X$50,17,FALSE),0),"")</f>
        <v/>
      </c>
      <c r="E59" s="163" t="str">
        <f>IFERROR(IF(VLOOKUP('12. Waterfall'!$C59,'12. Hypothèses'!$C$21:$X$50,12,FALSE)='12. Waterfall'!E$53,VLOOKUP('12. Waterfall'!$C59,'12. Hypothèses'!$C$21:$X$50,13,FALSE)+VLOOKUP($C59,'12. Hypothèses'!$C$21:$X$50,17,FALSE),0),"")</f>
        <v/>
      </c>
      <c r="F59" s="163" t="str">
        <f>IFERROR(IF(VLOOKUP('12. Waterfall'!$C59,'12. Hypothèses'!$C$21:$X$50,12,FALSE)='12. Waterfall'!F$53,VLOOKUP('12. Waterfall'!$C59,'12. Hypothèses'!$C$21:$X$50,13,FALSE)+VLOOKUP($C59,'12. Hypothèses'!$C$21:$X$50,17,FALSE),0),"")</f>
        <v/>
      </c>
      <c r="G59" s="163" t="str">
        <f>IFERROR(IF(VLOOKUP('12. Waterfall'!$C59,'12. Hypothèses'!$C$21:$X$50,12,FALSE)='12. Waterfall'!G$53,VLOOKUP('12. Waterfall'!$C59,'12. Hypothèses'!$C$21:$X$50,13,FALSE)+VLOOKUP($C59,'12. Hypothèses'!$C$21:$X$50,17,FALSE),0),"")</f>
        <v/>
      </c>
      <c r="H59" s="164" t="str">
        <f>IFERROR(IF(VLOOKUP('12. Waterfall'!$C59,'12. Hypothèses'!$C$21:$X$50,12,FALSE)='12. Waterfall'!H$53,VLOOKUP('12. Waterfall'!$C59,'12. Hypothèses'!$C$21:$X$50,13,FALSE)+VLOOKUP($C59,'12. Hypothèses'!$C$21:$X$50,17,FALSE),0),"")</f>
        <v/>
      </c>
      <c r="I59" s="164" t="str">
        <f>IFERROR(IF(VLOOKUP('12. Waterfall'!$C59,'12. Hypothèses'!$C$21:$X$50,12,FALSE)='12. Waterfall'!I$53,VLOOKUP('12. Waterfall'!$C59,'12. Hypothèses'!$C$21:$X$50,13,FALSE)+VLOOKUP($C59,'12. Hypothèses'!$C$21:$X$50,17,FALSE),0),"")</f>
        <v/>
      </c>
      <c r="J59" s="164" t="str">
        <f>IFERROR(IF(VLOOKUP('12. Waterfall'!$C59,'12. Hypothèses'!$C$21:$X$50,12,FALSE)='12. Waterfall'!J$53,VLOOKUP('12. Waterfall'!$C59,'12. Hypothèses'!$C$21:$X$50,13,FALSE)+VLOOKUP($C59,'12. Hypothèses'!$C$21:$X$50,17,FALSE),0),"")</f>
        <v/>
      </c>
      <c r="K59" s="164" t="str">
        <f>IFERROR(IF(VLOOKUP('12. Waterfall'!$C59,'12. Hypothèses'!$C$21:$X$50,12,FALSE)='12. Waterfall'!K$53,VLOOKUP('12. Waterfall'!$C59,'12. Hypothèses'!$C$21:$X$50,13,FALSE)+VLOOKUP($C59,'12. Hypothèses'!$C$21:$X$50,17,FALSE),0),"")</f>
        <v/>
      </c>
      <c r="L59" s="164" t="str">
        <f>IFERROR(IF(VLOOKUP('12. Waterfall'!$C59,'12. Hypothèses'!$C$21:$X$50,12,FALSE)='12. Waterfall'!L$53,VLOOKUP('12. Waterfall'!$C59,'12. Hypothèses'!$C$21:$X$50,13,FALSE)+VLOOKUP($C59,'12. Hypothèses'!$C$21:$X$50,17,FALSE),0),"")</f>
        <v/>
      </c>
      <c r="M59" s="163" t="str">
        <f>IFERROR(IF(VLOOKUP('12. Waterfall'!$C59,'12. Hypothèses'!$C$21:$X$50,12,FALSE)='12. Waterfall'!M$53,VLOOKUP('12. Waterfall'!$C59,'12. Hypothèses'!$C$21:$X$50,13,FALSE)+VLOOKUP($C59,'12. Hypothèses'!$C$21:$X$50,17,FALSE),0),"")</f>
        <v/>
      </c>
    </row>
    <row r="60" spans="1:15" x14ac:dyDescent="0.35">
      <c r="C60" s="162" t="str">
        <f t="shared" si="6"/>
        <v/>
      </c>
      <c r="D60" s="163" t="str">
        <f>IFERROR(IF(VLOOKUP('12. Waterfall'!$C60,'12. Hypothèses'!$C$21:$X$50,12,FALSE)='12. Waterfall'!D$53,VLOOKUP('12. Waterfall'!$C60,'12. Hypothèses'!$C$21:$X$50,13,FALSE)+VLOOKUP($C60,'12. Hypothèses'!$C$21:$X$50,17,FALSE),0),"")</f>
        <v/>
      </c>
      <c r="E60" s="163" t="str">
        <f>IFERROR(IF(VLOOKUP('12. Waterfall'!$C60,'12. Hypothèses'!$C$21:$X$50,12,FALSE)='12. Waterfall'!E$53,VLOOKUP('12. Waterfall'!$C60,'12. Hypothèses'!$C$21:$X$50,13,FALSE)+VLOOKUP($C60,'12. Hypothèses'!$C$21:$X$50,17,FALSE),0),"")</f>
        <v/>
      </c>
      <c r="F60" s="163" t="str">
        <f>IFERROR(IF(VLOOKUP('12. Waterfall'!$C60,'12. Hypothèses'!$C$21:$X$50,12,FALSE)='12. Waterfall'!F$53,VLOOKUP('12. Waterfall'!$C60,'12. Hypothèses'!$C$21:$X$50,13,FALSE)+VLOOKUP($C60,'12. Hypothèses'!$C$21:$X$50,17,FALSE),0),"")</f>
        <v/>
      </c>
      <c r="G60" s="163" t="str">
        <f>IFERROR(IF(VLOOKUP('12. Waterfall'!$C60,'12. Hypothèses'!$C$21:$X$50,12,FALSE)='12. Waterfall'!G$53,VLOOKUP('12. Waterfall'!$C60,'12. Hypothèses'!$C$21:$X$50,13,FALSE)+VLOOKUP($C60,'12. Hypothèses'!$C$21:$X$50,17,FALSE),0),"")</f>
        <v/>
      </c>
      <c r="H60" s="164" t="str">
        <f>IFERROR(IF(VLOOKUP('12. Waterfall'!$C60,'12. Hypothèses'!$C$21:$X$50,12,FALSE)='12. Waterfall'!H$53,VLOOKUP('12. Waterfall'!$C60,'12. Hypothèses'!$C$21:$X$50,13,FALSE)+VLOOKUP($C60,'12. Hypothèses'!$C$21:$X$50,17,FALSE),0),"")</f>
        <v/>
      </c>
      <c r="I60" s="164" t="str">
        <f>IFERROR(IF(VLOOKUP('12. Waterfall'!$C60,'12. Hypothèses'!$C$21:$X$50,12,FALSE)='12. Waterfall'!I$53,VLOOKUP('12. Waterfall'!$C60,'12. Hypothèses'!$C$21:$X$50,13,FALSE)+VLOOKUP($C60,'12. Hypothèses'!$C$21:$X$50,17,FALSE),0),"")</f>
        <v/>
      </c>
      <c r="J60" s="164" t="str">
        <f>IFERROR(IF(VLOOKUP('12. Waterfall'!$C60,'12. Hypothèses'!$C$21:$X$50,12,FALSE)='12. Waterfall'!J$53,VLOOKUP('12. Waterfall'!$C60,'12. Hypothèses'!$C$21:$X$50,13,FALSE)+VLOOKUP($C60,'12. Hypothèses'!$C$21:$X$50,17,FALSE),0),"")</f>
        <v/>
      </c>
      <c r="K60" s="164" t="str">
        <f>IFERROR(IF(VLOOKUP('12. Waterfall'!$C60,'12. Hypothèses'!$C$21:$X$50,12,FALSE)='12. Waterfall'!K$53,VLOOKUP('12. Waterfall'!$C60,'12. Hypothèses'!$C$21:$X$50,13,FALSE)+VLOOKUP($C60,'12. Hypothèses'!$C$21:$X$50,17,FALSE),0),"")</f>
        <v/>
      </c>
      <c r="L60" s="164" t="str">
        <f>IFERROR(IF(VLOOKUP('12. Waterfall'!$C60,'12. Hypothèses'!$C$21:$X$50,12,FALSE)='12. Waterfall'!L$53,VLOOKUP('12. Waterfall'!$C60,'12. Hypothèses'!$C$21:$X$50,13,FALSE)+VLOOKUP($C60,'12. Hypothèses'!$C$21:$X$50,17,FALSE),0),"")</f>
        <v/>
      </c>
      <c r="M60" s="163" t="str">
        <f>IFERROR(IF(VLOOKUP('12. Waterfall'!$C60,'12. Hypothèses'!$C$21:$X$50,12,FALSE)='12. Waterfall'!M$53,VLOOKUP('12. Waterfall'!$C60,'12. Hypothèses'!$C$21:$X$50,13,FALSE)+VLOOKUP($C60,'12. Hypothèses'!$C$21:$X$50,17,FALSE),0),"")</f>
        <v/>
      </c>
    </row>
    <row r="61" spans="1:15" x14ac:dyDescent="0.35">
      <c r="C61" s="162" t="str">
        <f t="shared" si="6"/>
        <v/>
      </c>
      <c r="D61" s="163" t="str">
        <f>IFERROR(IF(VLOOKUP('12. Waterfall'!$C61,'12. Hypothèses'!$C$21:$X$50,12,FALSE)='12. Waterfall'!D$53,VLOOKUP('12. Waterfall'!$C61,'12. Hypothèses'!$C$21:$X$50,13,FALSE)+VLOOKUP($C61,'12. Hypothèses'!$C$21:$X$50,17,FALSE),0),"")</f>
        <v/>
      </c>
      <c r="E61" s="163" t="str">
        <f>IFERROR(IF(VLOOKUP('12. Waterfall'!$C61,'12. Hypothèses'!$C$21:$X$50,12,FALSE)='12. Waterfall'!E$53,VLOOKUP('12. Waterfall'!$C61,'12. Hypothèses'!$C$21:$X$50,13,FALSE)+VLOOKUP($C61,'12. Hypothèses'!$C$21:$X$50,17,FALSE),0),"")</f>
        <v/>
      </c>
      <c r="F61" s="163" t="str">
        <f>IFERROR(IF(VLOOKUP('12. Waterfall'!$C61,'12. Hypothèses'!$C$21:$X$50,12,FALSE)='12. Waterfall'!F$53,VLOOKUP('12. Waterfall'!$C61,'12. Hypothèses'!$C$21:$X$50,13,FALSE)+VLOOKUP($C61,'12. Hypothèses'!$C$21:$X$50,17,FALSE),0),"")</f>
        <v/>
      </c>
      <c r="G61" s="163" t="str">
        <f>IFERROR(IF(VLOOKUP('12. Waterfall'!$C61,'12. Hypothèses'!$C$21:$X$50,12,FALSE)='12. Waterfall'!G$53,VLOOKUP('12. Waterfall'!$C61,'12. Hypothèses'!$C$21:$X$50,13,FALSE)+VLOOKUP($C61,'12. Hypothèses'!$C$21:$X$50,17,FALSE),0),"")</f>
        <v/>
      </c>
      <c r="H61" s="164" t="str">
        <f>IFERROR(IF(VLOOKUP('12. Waterfall'!$C61,'12. Hypothèses'!$C$21:$X$50,12,FALSE)='12. Waterfall'!H$53,VLOOKUP('12. Waterfall'!$C61,'12. Hypothèses'!$C$21:$X$50,13,FALSE)+VLOOKUP($C61,'12. Hypothèses'!$C$21:$X$50,17,FALSE),0),"")</f>
        <v/>
      </c>
      <c r="I61" s="164" t="str">
        <f>IFERROR(IF(VLOOKUP('12. Waterfall'!$C61,'12. Hypothèses'!$C$21:$X$50,12,FALSE)='12. Waterfall'!I$53,VLOOKUP('12. Waterfall'!$C61,'12. Hypothèses'!$C$21:$X$50,13,FALSE)+VLOOKUP($C61,'12. Hypothèses'!$C$21:$X$50,17,FALSE),0),"")</f>
        <v/>
      </c>
      <c r="J61" s="164" t="str">
        <f>IFERROR(IF(VLOOKUP('12. Waterfall'!$C61,'12. Hypothèses'!$C$21:$X$50,12,FALSE)='12. Waterfall'!J$53,VLOOKUP('12. Waterfall'!$C61,'12. Hypothèses'!$C$21:$X$50,13,FALSE)+VLOOKUP($C61,'12. Hypothèses'!$C$21:$X$50,17,FALSE),0),"")</f>
        <v/>
      </c>
      <c r="K61" s="164" t="str">
        <f>IFERROR(IF(VLOOKUP('12. Waterfall'!$C61,'12. Hypothèses'!$C$21:$X$50,12,FALSE)='12. Waterfall'!K$53,VLOOKUP('12. Waterfall'!$C61,'12. Hypothèses'!$C$21:$X$50,13,FALSE)+VLOOKUP($C61,'12. Hypothèses'!$C$21:$X$50,17,FALSE),0),"")</f>
        <v/>
      </c>
      <c r="L61" s="164" t="str">
        <f>IFERROR(IF(VLOOKUP('12. Waterfall'!$C61,'12. Hypothèses'!$C$21:$X$50,12,FALSE)='12. Waterfall'!L$53,VLOOKUP('12. Waterfall'!$C61,'12. Hypothèses'!$C$21:$X$50,13,FALSE)+VLOOKUP($C61,'12. Hypothèses'!$C$21:$X$50,17,FALSE),0),"")</f>
        <v/>
      </c>
      <c r="M61" s="163" t="str">
        <f>IFERROR(IF(VLOOKUP('12. Waterfall'!$C61,'12. Hypothèses'!$C$21:$X$50,12,FALSE)='12. Waterfall'!M$53,VLOOKUP('12. Waterfall'!$C61,'12. Hypothèses'!$C$21:$X$50,13,FALSE)+VLOOKUP($C61,'12. Hypothèses'!$C$21:$X$50,17,FALSE),0),"")</f>
        <v/>
      </c>
    </row>
    <row r="62" spans="1:15" x14ac:dyDescent="0.35">
      <c r="C62" s="162" t="str">
        <f t="shared" si="6"/>
        <v/>
      </c>
      <c r="D62" s="163" t="str">
        <f>IFERROR(IF(VLOOKUP('12. Waterfall'!$C62,'12. Hypothèses'!$C$21:$X$50,12,FALSE)='12. Waterfall'!D$53,VLOOKUP('12. Waterfall'!$C62,'12. Hypothèses'!$C$21:$X$50,13,FALSE)+VLOOKUP($C62,'12. Hypothèses'!$C$21:$X$50,17,FALSE),0),"")</f>
        <v/>
      </c>
      <c r="E62" s="163" t="str">
        <f>IFERROR(IF(VLOOKUP('12. Waterfall'!$C62,'12. Hypothèses'!$C$21:$X$50,12,FALSE)='12. Waterfall'!E$53,VLOOKUP('12. Waterfall'!$C62,'12. Hypothèses'!$C$21:$X$50,13,FALSE)+VLOOKUP($C62,'12. Hypothèses'!$C$21:$X$50,17,FALSE),0),"")</f>
        <v/>
      </c>
      <c r="F62" s="163" t="str">
        <f>IFERROR(IF(VLOOKUP('12. Waterfall'!$C62,'12. Hypothèses'!$C$21:$X$50,12,FALSE)='12. Waterfall'!F$53,VLOOKUP('12. Waterfall'!$C62,'12. Hypothèses'!$C$21:$X$50,13,FALSE)+VLOOKUP($C62,'12. Hypothèses'!$C$21:$X$50,17,FALSE),0),"")</f>
        <v/>
      </c>
      <c r="G62" s="163" t="str">
        <f>IFERROR(IF(VLOOKUP('12. Waterfall'!$C62,'12. Hypothèses'!$C$21:$X$50,12,FALSE)='12. Waterfall'!G$53,VLOOKUP('12. Waterfall'!$C62,'12. Hypothèses'!$C$21:$X$50,13,FALSE)+VLOOKUP($C62,'12. Hypothèses'!$C$21:$X$50,17,FALSE),0),"")</f>
        <v/>
      </c>
      <c r="H62" s="164" t="str">
        <f>IFERROR(IF(VLOOKUP('12. Waterfall'!$C62,'12. Hypothèses'!$C$21:$X$50,12,FALSE)='12. Waterfall'!H$53,VLOOKUP('12. Waterfall'!$C62,'12. Hypothèses'!$C$21:$X$50,13,FALSE)+VLOOKUP($C62,'12. Hypothèses'!$C$21:$X$50,17,FALSE),0),"")</f>
        <v/>
      </c>
      <c r="I62" s="164" t="str">
        <f>IFERROR(IF(VLOOKUP('12. Waterfall'!$C62,'12. Hypothèses'!$C$21:$X$50,12,FALSE)='12. Waterfall'!I$53,VLOOKUP('12. Waterfall'!$C62,'12. Hypothèses'!$C$21:$X$50,13,FALSE)+VLOOKUP($C62,'12. Hypothèses'!$C$21:$X$50,17,FALSE),0),"")</f>
        <v/>
      </c>
      <c r="J62" s="164" t="str">
        <f>IFERROR(IF(VLOOKUP('12. Waterfall'!$C62,'12. Hypothèses'!$C$21:$X$50,12,FALSE)='12. Waterfall'!J$53,VLOOKUP('12. Waterfall'!$C62,'12. Hypothèses'!$C$21:$X$50,13,FALSE)+VLOOKUP($C62,'12. Hypothèses'!$C$21:$X$50,17,FALSE),0),"")</f>
        <v/>
      </c>
      <c r="K62" s="164" t="str">
        <f>IFERROR(IF(VLOOKUP('12. Waterfall'!$C62,'12. Hypothèses'!$C$21:$X$50,12,FALSE)='12. Waterfall'!K$53,VLOOKUP('12. Waterfall'!$C62,'12. Hypothèses'!$C$21:$X$50,13,FALSE)+VLOOKUP($C62,'12. Hypothèses'!$C$21:$X$50,17,FALSE),0),"")</f>
        <v/>
      </c>
      <c r="L62" s="164" t="str">
        <f>IFERROR(IF(VLOOKUP('12. Waterfall'!$C62,'12. Hypothèses'!$C$21:$X$50,12,FALSE)='12. Waterfall'!L$53,VLOOKUP('12. Waterfall'!$C62,'12. Hypothèses'!$C$21:$X$50,13,FALSE)+VLOOKUP($C62,'12. Hypothèses'!$C$21:$X$50,17,FALSE),0),"")</f>
        <v/>
      </c>
      <c r="M62" s="164" t="str">
        <f>IFERROR(IF(VLOOKUP('12. Waterfall'!$C62,'12. Hypothèses'!$C$21:$X$50,12,FALSE)='12. Waterfall'!M$53,VLOOKUP('12. Waterfall'!$C62,'12. Hypothèses'!$C$21:$X$50,13,FALSE)+VLOOKUP($C62,'12. Hypothèses'!$C$21:$X$50,17,FALSE),0),"")</f>
        <v/>
      </c>
    </row>
    <row r="63" spans="1:15" x14ac:dyDescent="0.35">
      <c r="C63" s="162" t="str">
        <f t="shared" si="6"/>
        <v/>
      </c>
      <c r="D63" s="163" t="str">
        <f>IFERROR(IF(VLOOKUP('12. Waterfall'!$C63,'12. Hypothèses'!$C$21:$X$50,12,FALSE)='12. Waterfall'!D$53,VLOOKUP('12. Waterfall'!$C63,'12. Hypothèses'!$C$21:$X$50,13,FALSE)+VLOOKUP($C63,'12. Hypothèses'!$C$21:$X$50,17,FALSE),0),"")</f>
        <v/>
      </c>
      <c r="E63" s="163" t="str">
        <f>IFERROR(IF(VLOOKUP('12. Waterfall'!$C63,'12. Hypothèses'!$C$21:$X$50,12,FALSE)='12. Waterfall'!E$53,VLOOKUP('12. Waterfall'!$C63,'12. Hypothèses'!$C$21:$X$50,13,FALSE)+VLOOKUP($C63,'12. Hypothèses'!$C$21:$X$50,17,FALSE),0),"")</f>
        <v/>
      </c>
      <c r="F63" s="163" t="str">
        <f>IFERROR(IF(VLOOKUP('12. Waterfall'!$C63,'12. Hypothèses'!$C$21:$X$50,12,FALSE)='12. Waterfall'!F$53,VLOOKUP('12. Waterfall'!$C63,'12. Hypothèses'!$C$21:$X$50,13,FALSE)+VLOOKUP($C63,'12. Hypothèses'!$C$21:$X$50,17,FALSE),0),"")</f>
        <v/>
      </c>
      <c r="G63" s="163" t="str">
        <f>IFERROR(IF(VLOOKUP('12. Waterfall'!$C63,'12. Hypothèses'!$C$21:$X$50,12,FALSE)='12. Waterfall'!G$53,VLOOKUP('12. Waterfall'!$C63,'12. Hypothèses'!$C$21:$X$50,13,FALSE)+VLOOKUP($C63,'12. Hypothèses'!$C$21:$X$50,17,FALSE),0),"")</f>
        <v/>
      </c>
      <c r="H63" s="164" t="str">
        <f>IFERROR(IF(VLOOKUP('12. Waterfall'!$C63,'12. Hypothèses'!$C$21:$X$50,12,FALSE)='12. Waterfall'!H$53,VLOOKUP('12. Waterfall'!$C63,'12. Hypothèses'!$C$21:$X$50,13,FALSE)+VLOOKUP($C63,'12. Hypothèses'!$C$21:$X$50,17,FALSE),0),"")</f>
        <v/>
      </c>
      <c r="I63" s="164" t="str">
        <f>IFERROR(IF(VLOOKUP('12. Waterfall'!$C63,'12. Hypothèses'!$C$21:$X$50,12,FALSE)='12. Waterfall'!I$53,VLOOKUP('12. Waterfall'!$C63,'12. Hypothèses'!$C$21:$X$50,13,FALSE)+VLOOKUP($C63,'12. Hypothèses'!$C$21:$X$50,17,FALSE),0),"")</f>
        <v/>
      </c>
      <c r="J63" s="164" t="str">
        <f>IFERROR(IF(VLOOKUP('12. Waterfall'!$C63,'12. Hypothèses'!$C$21:$X$50,12,FALSE)='12. Waterfall'!J$53,VLOOKUP('12. Waterfall'!$C63,'12. Hypothèses'!$C$21:$X$50,13,FALSE)+VLOOKUP($C63,'12. Hypothèses'!$C$21:$X$50,17,FALSE),0),"")</f>
        <v/>
      </c>
      <c r="K63" s="164" t="str">
        <f>IFERROR(IF(VLOOKUP('12. Waterfall'!$C63,'12. Hypothèses'!$C$21:$X$50,12,FALSE)='12. Waterfall'!K$53,VLOOKUP('12. Waterfall'!$C63,'12. Hypothèses'!$C$21:$X$50,13,FALSE)+VLOOKUP($C63,'12. Hypothèses'!$C$21:$X$50,17,FALSE),0),"")</f>
        <v/>
      </c>
      <c r="L63" s="164" t="str">
        <f>IFERROR(IF(VLOOKUP('12. Waterfall'!$C63,'12. Hypothèses'!$C$21:$X$50,12,FALSE)='12. Waterfall'!L$53,VLOOKUP('12. Waterfall'!$C63,'12. Hypothèses'!$C$21:$X$50,13,FALSE)+VLOOKUP($C63,'12. Hypothèses'!$C$21:$X$50,17,FALSE),0),"")</f>
        <v/>
      </c>
      <c r="M63" s="164" t="str">
        <f>IFERROR(IF(VLOOKUP('12. Waterfall'!$C63,'12. Hypothèses'!$C$21:$X$50,12,FALSE)='12. Waterfall'!M$53,VLOOKUP('12. Waterfall'!$C63,'12. Hypothèses'!$C$21:$X$50,13,FALSE)+VLOOKUP($C63,'12. Hypothèses'!$C$21:$X$50,17,FALSE),0),"")</f>
        <v/>
      </c>
    </row>
    <row r="64" spans="1:15" x14ac:dyDescent="0.35">
      <c r="C64" s="162" t="str">
        <f t="shared" si="6"/>
        <v/>
      </c>
      <c r="D64" s="163" t="str">
        <f>IFERROR(IF(VLOOKUP('12. Waterfall'!$C64,'12. Hypothèses'!$C$21:$X$50,12,FALSE)='12. Waterfall'!D$53,VLOOKUP('12. Waterfall'!$C64,'12. Hypothèses'!$C$21:$X$50,13,FALSE)+VLOOKUP($C64,'12. Hypothèses'!$C$21:$X$50,17,FALSE),0),"")</f>
        <v/>
      </c>
      <c r="E64" s="163" t="str">
        <f>IFERROR(IF(VLOOKUP('12. Waterfall'!$C64,'12. Hypothèses'!$C$21:$X$50,12,FALSE)='12. Waterfall'!E$53,VLOOKUP('12. Waterfall'!$C64,'12. Hypothèses'!$C$21:$X$50,13,FALSE)+VLOOKUP($C64,'12. Hypothèses'!$C$21:$X$50,17,FALSE),0),"")</f>
        <v/>
      </c>
      <c r="F64" s="163" t="str">
        <f>IFERROR(IF(VLOOKUP('12. Waterfall'!$C64,'12. Hypothèses'!$C$21:$X$50,12,FALSE)='12. Waterfall'!F$53,VLOOKUP('12. Waterfall'!$C64,'12. Hypothèses'!$C$21:$X$50,13,FALSE)+VLOOKUP($C64,'12. Hypothèses'!$C$21:$X$50,17,FALSE),0),"")</f>
        <v/>
      </c>
      <c r="G64" s="163" t="str">
        <f>IFERROR(IF(VLOOKUP('12. Waterfall'!$C64,'12. Hypothèses'!$C$21:$X$50,12,FALSE)='12. Waterfall'!G$53,VLOOKUP('12. Waterfall'!$C64,'12. Hypothèses'!$C$21:$X$50,13,FALSE)+VLOOKUP($C64,'12. Hypothèses'!$C$21:$X$50,17,FALSE),0),"")</f>
        <v/>
      </c>
      <c r="H64" s="164" t="str">
        <f>IFERROR(IF(VLOOKUP('12. Waterfall'!$C64,'12. Hypothèses'!$C$21:$X$50,12,FALSE)='12. Waterfall'!H$53,VLOOKUP('12. Waterfall'!$C64,'12. Hypothèses'!$C$21:$X$50,13,FALSE)+VLOOKUP($C64,'12. Hypothèses'!$C$21:$X$50,17,FALSE),0),"")</f>
        <v/>
      </c>
      <c r="I64" s="164" t="str">
        <f>IFERROR(IF(VLOOKUP('12. Waterfall'!$C64,'12. Hypothèses'!$C$21:$X$50,12,FALSE)='12. Waterfall'!I$53,VLOOKUP('12. Waterfall'!$C64,'12. Hypothèses'!$C$21:$X$50,13,FALSE)+VLOOKUP($C64,'12. Hypothèses'!$C$21:$X$50,17,FALSE),0),"")</f>
        <v/>
      </c>
      <c r="J64" s="164" t="str">
        <f>IFERROR(IF(VLOOKUP('12. Waterfall'!$C64,'12. Hypothèses'!$C$21:$X$50,12,FALSE)='12. Waterfall'!J$53,VLOOKUP('12. Waterfall'!$C64,'12. Hypothèses'!$C$21:$X$50,13,FALSE)+VLOOKUP($C64,'12. Hypothèses'!$C$21:$X$50,17,FALSE),0),"")</f>
        <v/>
      </c>
      <c r="K64" s="164" t="str">
        <f>IFERROR(IF(VLOOKUP('12. Waterfall'!$C64,'12. Hypothèses'!$C$21:$X$50,12,FALSE)='12. Waterfall'!K$53,VLOOKUP('12. Waterfall'!$C64,'12. Hypothèses'!$C$21:$X$50,13,FALSE)+VLOOKUP($C64,'12. Hypothèses'!$C$21:$X$50,17,FALSE),0),"")</f>
        <v/>
      </c>
      <c r="L64" s="164" t="str">
        <f>IFERROR(IF(VLOOKUP('12. Waterfall'!$C64,'12. Hypothèses'!$C$21:$X$50,12,FALSE)='12. Waterfall'!L$53,VLOOKUP('12. Waterfall'!$C64,'12. Hypothèses'!$C$21:$X$50,13,FALSE)+VLOOKUP($C64,'12. Hypothèses'!$C$21:$X$50,17,FALSE),0),"")</f>
        <v/>
      </c>
      <c r="M64" s="163" t="str">
        <f>IFERROR(IF(VLOOKUP('12. Waterfall'!$C64,'12. Hypothèses'!$C$21:$X$50,12,FALSE)='12. Waterfall'!M$53,VLOOKUP('12. Waterfall'!$C64,'12. Hypothèses'!$C$21:$X$50,13,FALSE)+VLOOKUP($C64,'12. Hypothèses'!$C$21:$X$50,17,FALSE),0),"")</f>
        <v/>
      </c>
    </row>
    <row r="65" spans="3:13" x14ac:dyDescent="0.35">
      <c r="C65" s="162" t="str">
        <f t="shared" si="6"/>
        <v/>
      </c>
      <c r="D65" s="163" t="str">
        <f>IFERROR(IF(VLOOKUP('12. Waterfall'!$C65,'12. Hypothèses'!$C$21:$X$50,12,FALSE)='12. Waterfall'!D$53,VLOOKUP('12. Waterfall'!$C65,'12. Hypothèses'!$C$21:$X$50,13,FALSE)+VLOOKUP($C65,'12. Hypothèses'!$C$21:$X$50,17,FALSE),0),"")</f>
        <v/>
      </c>
      <c r="E65" s="163" t="str">
        <f>IFERROR(IF(VLOOKUP('12. Waterfall'!$C65,'12. Hypothèses'!$C$21:$X$50,12,FALSE)='12. Waterfall'!E$53,VLOOKUP('12. Waterfall'!$C65,'12. Hypothèses'!$C$21:$X$50,13,FALSE)+VLOOKUP($C65,'12. Hypothèses'!$C$21:$X$50,17,FALSE),0),"")</f>
        <v/>
      </c>
      <c r="F65" s="163" t="str">
        <f>IFERROR(IF(VLOOKUP('12. Waterfall'!$C65,'12. Hypothèses'!$C$21:$X$50,12,FALSE)='12. Waterfall'!F$53,VLOOKUP('12. Waterfall'!$C65,'12. Hypothèses'!$C$21:$X$50,13,FALSE)+VLOOKUP($C65,'12. Hypothèses'!$C$21:$X$50,17,FALSE),0),"")</f>
        <v/>
      </c>
      <c r="G65" s="163" t="str">
        <f>IFERROR(IF(VLOOKUP('12. Waterfall'!$C65,'12. Hypothèses'!$C$21:$X$50,12,FALSE)='12. Waterfall'!G$53,VLOOKUP('12. Waterfall'!$C65,'12. Hypothèses'!$C$21:$X$50,13,FALSE)+VLOOKUP($C65,'12. Hypothèses'!$C$21:$X$50,17,FALSE),0),"")</f>
        <v/>
      </c>
      <c r="H65" s="164" t="str">
        <f>IFERROR(IF(VLOOKUP('12. Waterfall'!$C65,'12. Hypothèses'!$C$21:$X$50,12,FALSE)='12. Waterfall'!H$53,VLOOKUP('12. Waterfall'!$C65,'12. Hypothèses'!$C$21:$X$50,13,FALSE)+VLOOKUP($C65,'12. Hypothèses'!$C$21:$X$50,17,FALSE),0),"")</f>
        <v/>
      </c>
      <c r="I65" s="164" t="str">
        <f>IFERROR(IF(VLOOKUP('12. Waterfall'!$C65,'12. Hypothèses'!$C$21:$X$50,12,FALSE)='12. Waterfall'!I$53,VLOOKUP('12. Waterfall'!$C65,'12. Hypothèses'!$C$21:$X$50,13,FALSE)+VLOOKUP($C65,'12. Hypothèses'!$C$21:$X$50,17,FALSE),0),"")</f>
        <v/>
      </c>
      <c r="J65" s="164" t="str">
        <f>IFERROR(IF(VLOOKUP('12. Waterfall'!$C65,'12. Hypothèses'!$C$21:$X$50,12,FALSE)='12. Waterfall'!J$53,VLOOKUP('12. Waterfall'!$C65,'12. Hypothèses'!$C$21:$X$50,13,FALSE)+VLOOKUP($C65,'12. Hypothèses'!$C$21:$X$50,17,FALSE),0),"")</f>
        <v/>
      </c>
      <c r="K65" s="164" t="str">
        <f>IFERROR(IF(VLOOKUP('12. Waterfall'!$C65,'12. Hypothèses'!$C$21:$X$50,12,FALSE)='12. Waterfall'!K$53,VLOOKUP('12. Waterfall'!$C65,'12. Hypothèses'!$C$21:$X$50,13,FALSE)+VLOOKUP($C65,'12. Hypothèses'!$C$21:$X$50,17,FALSE),0),"")</f>
        <v/>
      </c>
      <c r="L65" s="164" t="str">
        <f>IFERROR(IF(VLOOKUP('12. Waterfall'!$C65,'12. Hypothèses'!$C$21:$X$50,12,FALSE)='12. Waterfall'!L$53,VLOOKUP('12. Waterfall'!$C65,'12. Hypothèses'!$C$21:$X$50,13,FALSE)+VLOOKUP($C65,'12. Hypothèses'!$C$21:$X$50,17,FALSE),0),"")</f>
        <v/>
      </c>
      <c r="M65" s="163" t="str">
        <f>IFERROR(IF(VLOOKUP('12. Waterfall'!$C65,'12. Hypothèses'!$C$21:$X$50,12,FALSE)='12. Waterfall'!M$53,VLOOKUP('12. Waterfall'!$C65,'12. Hypothèses'!$C$21:$X$50,13,FALSE)+VLOOKUP($C65,'12. Hypothèses'!$C$21:$X$50,17,FALSE),0),"")</f>
        <v/>
      </c>
    </row>
    <row r="66" spans="3:13" x14ac:dyDescent="0.35">
      <c r="C66" s="162" t="str">
        <f t="shared" si="6"/>
        <v/>
      </c>
      <c r="D66" s="163" t="str">
        <f>IFERROR(IF(VLOOKUP('12. Waterfall'!$C66,'12. Hypothèses'!$C$21:$X$50,12,FALSE)='12. Waterfall'!D$53,VLOOKUP('12. Waterfall'!$C66,'12. Hypothèses'!$C$21:$X$50,13,FALSE)+VLOOKUP($C66,'12. Hypothèses'!$C$21:$X$50,17,FALSE),0),"")</f>
        <v/>
      </c>
      <c r="E66" s="163" t="str">
        <f>IFERROR(IF(VLOOKUP('12. Waterfall'!$C66,'12. Hypothèses'!$C$21:$X$50,12,FALSE)='12. Waterfall'!E$53,VLOOKUP('12. Waterfall'!$C66,'12. Hypothèses'!$C$21:$X$50,13,FALSE)+VLOOKUP($C66,'12. Hypothèses'!$C$21:$X$50,17,FALSE),0),"")</f>
        <v/>
      </c>
      <c r="F66" s="163" t="str">
        <f>IFERROR(IF(VLOOKUP('12. Waterfall'!$C66,'12. Hypothèses'!$C$21:$X$50,12,FALSE)='12. Waterfall'!F$53,VLOOKUP('12. Waterfall'!$C66,'12. Hypothèses'!$C$21:$X$50,13,FALSE)+VLOOKUP($C66,'12. Hypothèses'!$C$21:$X$50,17,FALSE),0),"")</f>
        <v/>
      </c>
      <c r="G66" s="163" t="str">
        <f>IFERROR(IF(VLOOKUP('12. Waterfall'!$C66,'12. Hypothèses'!$C$21:$X$50,12,FALSE)='12. Waterfall'!G$53,VLOOKUP('12. Waterfall'!$C66,'12. Hypothèses'!$C$21:$X$50,13,FALSE)+VLOOKUP($C66,'12. Hypothèses'!$C$21:$X$50,17,FALSE),0),"")</f>
        <v/>
      </c>
      <c r="H66" s="164" t="str">
        <f>IFERROR(IF(VLOOKUP('12. Waterfall'!$C66,'12. Hypothèses'!$C$21:$X$50,12,FALSE)='12. Waterfall'!H$53,VLOOKUP('12. Waterfall'!$C66,'12. Hypothèses'!$C$21:$X$50,13,FALSE)+VLOOKUP($C66,'12. Hypothèses'!$C$21:$X$50,17,FALSE),0),"")</f>
        <v/>
      </c>
      <c r="I66" s="164" t="str">
        <f>IFERROR(IF(VLOOKUP('12. Waterfall'!$C66,'12. Hypothèses'!$C$21:$X$50,12,FALSE)='12. Waterfall'!I$53,VLOOKUP('12. Waterfall'!$C66,'12. Hypothèses'!$C$21:$X$50,13,FALSE)+VLOOKUP($C66,'12. Hypothèses'!$C$21:$X$50,17,FALSE),0),"")</f>
        <v/>
      </c>
      <c r="J66" s="164" t="str">
        <f>IFERROR(IF(VLOOKUP('12. Waterfall'!$C66,'12. Hypothèses'!$C$21:$X$50,12,FALSE)='12. Waterfall'!J$53,VLOOKUP('12. Waterfall'!$C66,'12. Hypothèses'!$C$21:$X$50,13,FALSE)+VLOOKUP($C66,'12. Hypothèses'!$C$21:$X$50,17,FALSE),0),"")</f>
        <v/>
      </c>
      <c r="K66" s="164" t="str">
        <f>IFERROR(IF(VLOOKUP('12. Waterfall'!$C66,'12. Hypothèses'!$C$21:$X$50,12,FALSE)='12. Waterfall'!K$53,VLOOKUP('12. Waterfall'!$C66,'12. Hypothèses'!$C$21:$X$50,13,FALSE)+VLOOKUP($C66,'12. Hypothèses'!$C$21:$X$50,17,FALSE),0),"")</f>
        <v/>
      </c>
      <c r="L66" s="164" t="str">
        <f>IFERROR(IF(VLOOKUP('12. Waterfall'!$C66,'12. Hypothèses'!$C$21:$X$50,12,FALSE)='12. Waterfall'!L$53,VLOOKUP('12. Waterfall'!$C66,'12. Hypothèses'!$C$21:$X$50,13,FALSE)+VLOOKUP($C66,'12. Hypothèses'!$C$21:$X$50,17,FALSE),0),"")</f>
        <v/>
      </c>
      <c r="M66" s="163" t="str">
        <f>IFERROR(IF(VLOOKUP('12. Waterfall'!$C66,'12. Hypothèses'!$C$21:$X$50,12,FALSE)='12. Waterfall'!M$53,VLOOKUP('12. Waterfall'!$C66,'12. Hypothèses'!$C$21:$X$50,13,FALSE)+VLOOKUP($C66,'12. Hypothèses'!$C$21:$X$50,17,FALSE),0),"")</f>
        <v/>
      </c>
    </row>
    <row r="67" spans="3:13" x14ac:dyDescent="0.35">
      <c r="C67" s="162" t="str">
        <f t="shared" si="6"/>
        <v/>
      </c>
      <c r="D67" s="163" t="str">
        <f>IFERROR(IF(VLOOKUP('12. Waterfall'!$C67,'12. Hypothèses'!$C$21:$X$50,12,FALSE)='12. Waterfall'!D$53,VLOOKUP('12. Waterfall'!$C67,'12. Hypothèses'!$C$21:$X$50,13,FALSE)+VLOOKUP($C67,'12. Hypothèses'!$C$21:$X$50,17,FALSE),0),"")</f>
        <v/>
      </c>
      <c r="E67" s="163" t="str">
        <f>IFERROR(IF(VLOOKUP('12. Waterfall'!$C67,'12. Hypothèses'!$C$21:$X$50,12,FALSE)='12. Waterfall'!E$53,VLOOKUP('12. Waterfall'!$C67,'12. Hypothèses'!$C$21:$X$50,13,FALSE)+VLOOKUP($C67,'12. Hypothèses'!$C$21:$X$50,17,FALSE),0),"")</f>
        <v/>
      </c>
      <c r="F67" s="163" t="str">
        <f>IFERROR(IF(VLOOKUP('12. Waterfall'!$C67,'12. Hypothèses'!$C$21:$X$50,12,FALSE)='12. Waterfall'!F$53,VLOOKUP('12. Waterfall'!$C67,'12. Hypothèses'!$C$21:$X$50,13,FALSE)+VLOOKUP($C67,'12. Hypothèses'!$C$21:$X$50,17,FALSE),0),"")</f>
        <v/>
      </c>
      <c r="G67" s="163" t="str">
        <f>IFERROR(IF(VLOOKUP('12. Waterfall'!$C67,'12. Hypothèses'!$C$21:$X$50,12,FALSE)='12. Waterfall'!G$53,VLOOKUP('12. Waterfall'!$C67,'12. Hypothèses'!$C$21:$X$50,13,FALSE)+VLOOKUP($C67,'12. Hypothèses'!$C$21:$X$50,17,FALSE),0),"")</f>
        <v/>
      </c>
      <c r="H67" s="164" t="str">
        <f>IFERROR(IF(VLOOKUP('12. Waterfall'!$C67,'12. Hypothèses'!$C$21:$X$50,12,FALSE)='12. Waterfall'!H$53,VLOOKUP('12. Waterfall'!$C67,'12. Hypothèses'!$C$21:$X$50,13,FALSE)+VLOOKUP($C67,'12. Hypothèses'!$C$21:$X$50,17,FALSE),0),"")</f>
        <v/>
      </c>
      <c r="I67" s="164" t="str">
        <f>IFERROR(IF(VLOOKUP('12. Waterfall'!$C67,'12. Hypothèses'!$C$21:$X$50,12,FALSE)='12. Waterfall'!I$53,VLOOKUP('12. Waterfall'!$C67,'12. Hypothèses'!$C$21:$X$50,13,FALSE)+VLOOKUP($C67,'12. Hypothèses'!$C$21:$X$50,17,FALSE),0),"")</f>
        <v/>
      </c>
      <c r="J67" s="164" t="str">
        <f>IFERROR(IF(VLOOKUP('12. Waterfall'!$C67,'12. Hypothèses'!$C$21:$X$50,12,FALSE)='12. Waterfall'!J$53,VLOOKUP('12. Waterfall'!$C67,'12. Hypothèses'!$C$21:$X$50,13,FALSE)+VLOOKUP($C67,'12. Hypothèses'!$C$21:$X$50,17,FALSE),0),"")</f>
        <v/>
      </c>
      <c r="K67" s="164" t="str">
        <f>IFERROR(IF(VLOOKUP('12. Waterfall'!$C67,'12. Hypothèses'!$C$21:$X$50,12,FALSE)='12. Waterfall'!K$53,VLOOKUP('12. Waterfall'!$C67,'12. Hypothèses'!$C$21:$X$50,13,FALSE)+VLOOKUP($C67,'12. Hypothèses'!$C$21:$X$50,17,FALSE),0),"")</f>
        <v/>
      </c>
      <c r="L67" s="164" t="str">
        <f>IFERROR(IF(VLOOKUP('12. Waterfall'!$C67,'12. Hypothèses'!$C$21:$X$50,12,FALSE)='12. Waterfall'!L$53,VLOOKUP('12. Waterfall'!$C67,'12. Hypothèses'!$C$21:$X$50,13,FALSE)+VLOOKUP($C67,'12. Hypothèses'!$C$21:$X$50,17,FALSE),0),"")</f>
        <v/>
      </c>
      <c r="M67" s="163" t="str">
        <f>IFERROR(IF(VLOOKUP('12. Waterfall'!$C67,'12. Hypothèses'!$C$21:$X$50,12,FALSE)='12. Waterfall'!M$53,VLOOKUP('12. Waterfall'!$C67,'12. Hypothèses'!$C$21:$X$50,13,FALSE)+VLOOKUP($C67,'12. Hypothèses'!$C$21:$X$50,17,FALSE),0),"")</f>
        <v/>
      </c>
    </row>
    <row r="68" spans="3:13" x14ac:dyDescent="0.35">
      <c r="C68" s="162" t="str">
        <f t="shared" si="6"/>
        <v/>
      </c>
      <c r="D68" s="163" t="str">
        <f>IFERROR(IF(VLOOKUP('12. Waterfall'!$C68,'12. Hypothèses'!$C$21:$X$50,12,FALSE)='12. Waterfall'!D$53,VLOOKUP('12. Waterfall'!$C68,'12. Hypothèses'!$C$21:$X$50,13,FALSE)+VLOOKUP($C68,'12. Hypothèses'!$C$21:$X$50,17,FALSE),0),"")</f>
        <v/>
      </c>
      <c r="E68" s="163" t="str">
        <f>IFERROR(IF(VLOOKUP('12. Waterfall'!$C68,'12. Hypothèses'!$C$21:$X$50,12,FALSE)='12. Waterfall'!E$53,VLOOKUP('12. Waterfall'!$C68,'12. Hypothèses'!$C$21:$X$50,13,FALSE)+VLOOKUP($C68,'12. Hypothèses'!$C$21:$X$50,17,FALSE),0),"")</f>
        <v/>
      </c>
      <c r="F68" s="163" t="str">
        <f>IFERROR(IF(VLOOKUP('12. Waterfall'!$C68,'12. Hypothèses'!$C$21:$X$50,12,FALSE)='12. Waterfall'!F$53,VLOOKUP('12. Waterfall'!$C68,'12. Hypothèses'!$C$21:$X$50,13,FALSE)+VLOOKUP($C68,'12. Hypothèses'!$C$21:$X$50,17,FALSE),0),"")</f>
        <v/>
      </c>
      <c r="G68" s="163" t="str">
        <f>IFERROR(IF(VLOOKUP('12. Waterfall'!$C68,'12. Hypothèses'!$C$21:$X$50,12,FALSE)='12. Waterfall'!G$53,VLOOKUP('12. Waterfall'!$C68,'12. Hypothèses'!$C$21:$X$50,13,FALSE)+VLOOKUP($C68,'12. Hypothèses'!$C$21:$X$50,17,FALSE),0),"")</f>
        <v/>
      </c>
      <c r="H68" s="163" t="str">
        <f>IFERROR(IF(VLOOKUP('12. Waterfall'!$C68,'12. Hypothèses'!$C$21:$X$50,12,FALSE)='12. Waterfall'!H$53,VLOOKUP('12. Waterfall'!$C68,'12. Hypothèses'!$C$21:$X$50,13,FALSE)+VLOOKUP($C68,'12. Hypothèses'!$C$21:$X$50,17,FALSE),0),"")</f>
        <v/>
      </c>
      <c r="I68" s="163" t="str">
        <f>IFERROR(IF(VLOOKUP('12. Waterfall'!$C68,'12. Hypothèses'!$C$21:$X$50,12,FALSE)='12. Waterfall'!I$53,VLOOKUP('12. Waterfall'!$C68,'12. Hypothèses'!$C$21:$X$50,13,FALSE)+VLOOKUP($C68,'12. Hypothèses'!$C$21:$X$50,17,FALSE),0),"")</f>
        <v/>
      </c>
      <c r="J68" s="163" t="str">
        <f>IFERROR(IF(VLOOKUP('12. Waterfall'!$C68,'12. Hypothèses'!$C$21:$X$50,12,FALSE)='12. Waterfall'!J$53,VLOOKUP('12. Waterfall'!$C68,'12. Hypothèses'!$C$21:$X$50,13,FALSE)+VLOOKUP($C68,'12. Hypothèses'!$C$21:$X$50,17,FALSE),0),"")</f>
        <v/>
      </c>
      <c r="K68" s="163" t="str">
        <f>IFERROR(IF(VLOOKUP('12. Waterfall'!$C68,'12. Hypothèses'!$C$21:$X$50,12,FALSE)='12. Waterfall'!K$53,VLOOKUP('12. Waterfall'!$C68,'12. Hypothèses'!$C$21:$X$50,13,FALSE)+VLOOKUP($C68,'12. Hypothèses'!$C$21:$X$50,17,FALSE),0),"")</f>
        <v/>
      </c>
      <c r="L68" s="163" t="str">
        <f>IFERROR(IF(VLOOKUP('12. Waterfall'!$C68,'12. Hypothèses'!$C$21:$X$50,12,FALSE)='12. Waterfall'!L$53,VLOOKUP('12. Waterfall'!$C68,'12. Hypothèses'!$C$21:$X$50,13,FALSE)+VLOOKUP($C68,'12. Hypothèses'!$C$21:$X$50,17,FALSE),0),"")</f>
        <v/>
      </c>
      <c r="M68" s="163" t="str">
        <f>IFERROR(IF(VLOOKUP('12. Waterfall'!$C68,'12. Hypothèses'!$C$21:$X$50,12,FALSE)='12. Waterfall'!M$53,VLOOKUP('12. Waterfall'!$C68,'12. Hypothèses'!$C$21:$X$50,13,FALSE)+VLOOKUP($C68,'12. Hypothèses'!$C$21:$X$50,17,FALSE),0),"")</f>
        <v/>
      </c>
    </row>
    <row r="69" spans="3:13" outlineLevel="1" x14ac:dyDescent="0.35">
      <c r="C69" s="162" t="str">
        <f t="shared" si="6"/>
        <v/>
      </c>
      <c r="D69" s="163" t="str">
        <f>IFERROR(IF(VLOOKUP('12. Waterfall'!$C69,'12. Hypothèses'!$C$21:$X$50,12,FALSE)='12. Waterfall'!D$53,VLOOKUP('12. Waterfall'!$C69,'12. Hypothèses'!$C$21:$X$50,13,FALSE)+VLOOKUP($C69,'12. Hypothèses'!$C$21:$X$50,17,FALSE),0),"")</f>
        <v/>
      </c>
      <c r="E69" s="163" t="str">
        <f>IFERROR(IF(VLOOKUP('12. Waterfall'!$C69,'12. Hypothèses'!$C$21:$X$50,12,FALSE)='12. Waterfall'!E$53,VLOOKUP('12. Waterfall'!$C69,'12. Hypothèses'!$C$21:$X$50,13,FALSE)+VLOOKUP($C69,'12. Hypothèses'!$C$21:$X$50,17,FALSE),0),"")</f>
        <v/>
      </c>
      <c r="F69" s="163" t="str">
        <f>IFERROR(IF(VLOOKUP('12. Waterfall'!$C69,'12. Hypothèses'!$C$21:$X$50,12,FALSE)='12. Waterfall'!F$53,VLOOKUP('12. Waterfall'!$C69,'12. Hypothèses'!$C$21:$X$50,13,FALSE)+VLOOKUP($C69,'12. Hypothèses'!$C$21:$X$50,17,FALSE),0),"")</f>
        <v/>
      </c>
      <c r="G69" s="163" t="str">
        <f>IFERROR(IF(VLOOKUP('12. Waterfall'!$C69,'12. Hypothèses'!$C$21:$X$50,12,FALSE)='12. Waterfall'!G$53,VLOOKUP('12. Waterfall'!$C69,'12. Hypothèses'!$C$21:$X$50,13,FALSE)+VLOOKUP($C69,'12. Hypothèses'!$C$21:$X$50,17,FALSE),0),"")</f>
        <v/>
      </c>
      <c r="H69" s="163" t="str">
        <f>IFERROR(IF(VLOOKUP('12. Waterfall'!$C69,'12. Hypothèses'!$C$21:$X$50,12,FALSE)='12. Waterfall'!H$53,VLOOKUP('12. Waterfall'!$C69,'12. Hypothèses'!$C$21:$X$50,13,FALSE)+VLOOKUP($C69,'12. Hypothèses'!$C$21:$X$50,17,FALSE),0),"")</f>
        <v/>
      </c>
      <c r="I69" s="163" t="str">
        <f>IFERROR(IF(VLOOKUP('12. Waterfall'!$C69,'12. Hypothèses'!$C$21:$X$50,12,FALSE)='12. Waterfall'!I$53,VLOOKUP('12. Waterfall'!$C69,'12. Hypothèses'!$C$21:$X$50,13,FALSE)+VLOOKUP($C69,'12. Hypothèses'!$C$21:$X$50,17,FALSE),0),"")</f>
        <v/>
      </c>
      <c r="J69" s="163" t="str">
        <f>IFERROR(IF(VLOOKUP('12. Waterfall'!$C69,'12. Hypothèses'!$C$21:$X$50,12,FALSE)='12. Waterfall'!J$53,VLOOKUP('12. Waterfall'!$C69,'12. Hypothèses'!$C$21:$X$50,13,FALSE)+VLOOKUP($C69,'12. Hypothèses'!$C$21:$X$50,17,FALSE),0),"")</f>
        <v/>
      </c>
      <c r="K69" s="163" t="str">
        <f>IFERROR(IF(VLOOKUP('12. Waterfall'!$C69,'12. Hypothèses'!$C$21:$X$50,12,FALSE)='12. Waterfall'!K$53,VLOOKUP('12. Waterfall'!$C69,'12. Hypothèses'!$C$21:$X$50,13,FALSE)+VLOOKUP($C69,'12. Hypothèses'!$C$21:$X$50,17,FALSE),0),"")</f>
        <v/>
      </c>
      <c r="L69" s="163" t="str">
        <f>IFERROR(IF(VLOOKUP('12. Waterfall'!$C69,'12. Hypothèses'!$C$21:$X$50,12,FALSE)='12. Waterfall'!L$53,VLOOKUP('12. Waterfall'!$C69,'12. Hypothèses'!$C$21:$X$50,13,FALSE)+VLOOKUP($C69,'12. Hypothèses'!$C$21:$X$50,17,FALSE),0),"")</f>
        <v/>
      </c>
      <c r="M69" s="163" t="str">
        <f>IFERROR(IF(VLOOKUP('12. Waterfall'!$C69,'12. Hypothèses'!$C$21:$X$50,12,FALSE)='12. Waterfall'!M$53,VLOOKUP('12. Waterfall'!$C69,'12. Hypothèses'!$C$21:$X$50,13,FALSE)+VLOOKUP($C69,'12. Hypothèses'!$C$21:$X$50,17,FALSE),0),"")</f>
        <v/>
      </c>
    </row>
    <row r="70" spans="3:13" outlineLevel="1" x14ac:dyDescent="0.35">
      <c r="C70" s="162" t="str">
        <f t="shared" si="6"/>
        <v/>
      </c>
      <c r="D70" s="163" t="str">
        <f>IFERROR(IF(VLOOKUP('12. Waterfall'!$C70,'12. Hypothèses'!$C$21:$X$50,12,FALSE)='12. Waterfall'!D$53,VLOOKUP('12. Waterfall'!$C70,'12. Hypothèses'!$C$21:$X$50,13,FALSE)+VLOOKUP($C70,'12. Hypothèses'!$C$21:$X$50,17,FALSE),0),"")</f>
        <v/>
      </c>
      <c r="E70" s="163" t="str">
        <f>IFERROR(IF(VLOOKUP('12. Waterfall'!$C70,'12. Hypothèses'!$C$21:$X$50,12,FALSE)='12. Waterfall'!E$53,VLOOKUP('12. Waterfall'!$C70,'12. Hypothèses'!$C$21:$X$50,13,FALSE)+VLOOKUP($C70,'12. Hypothèses'!$C$21:$X$50,17,FALSE),0),"")</f>
        <v/>
      </c>
      <c r="F70" s="163" t="str">
        <f>IFERROR(IF(VLOOKUP('12. Waterfall'!$C70,'12. Hypothèses'!$C$21:$X$50,12,FALSE)='12. Waterfall'!F$53,VLOOKUP('12. Waterfall'!$C70,'12. Hypothèses'!$C$21:$X$50,13,FALSE)+VLOOKUP($C70,'12. Hypothèses'!$C$21:$X$50,17,FALSE),0),"")</f>
        <v/>
      </c>
      <c r="G70" s="163" t="str">
        <f>IFERROR(IF(VLOOKUP('12. Waterfall'!$C70,'12. Hypothèses'!$C$21:$X$50,12,FALSE)='12. Waterfall'!G$53,VLOOKUP('12. Waterfall'!$C70,'12. Hypothèses'!$C$21:$X$50,13,FALSE)+VLOOKUP($C70,'12. Hypothèses'!$C$21:$X$50,17,FALSE),0),"")</f>
        <v/>
      </c>
      <c r="H70" s="163" t="str">
        <f>IFERROR(IF(VLOOKUP('12. Waterfall'!$C70,'12. Hypothèses'!$C$21:$X$50,12,FALSE)='12. Waterfall'!H$53,VLOOKUP('12. Waterfall'!$C70,'12. Hypothèses'!$C$21:$X$50,13,FALSE)+VLOOKUP($C70,'12. Hypothèses'!$C$21:$X$50,17,FALSE),0),"")</f>
        <v/>
      </c>
      <c r="I70" s="163" t="str">
        <f>IFERROR(IF(VLOOKUP('12. Waterfall'!$C70,'12. Hypothèses'!$C$21:$X$50,12,FALSE)='12. Waterfall'!I$53,VLOOKUP('12. Waterfall'!$C70,'12. Hypothèses'!$C$21:$X$50,13,FALSE)+VLOOKUP($C70,'12. Hypothèses'!$C$21:$X$50,17,FALSE),0),"")</f>
        <v/>
      </c>
      <c r="J70" s="163" t="str">
        <f>IFERROR(IF(VLOOKUP('12. Waterfall'!$C70,'12. Hypothèses'!$C$21:$X$50,12,FALSE)='12. Waterfall'!J$53,VLOOKUP('12. Waterfall'!$C70,'12. Hypothèses'!$C$21:$X$50,13,FALSE)+VLOOKUP($C70,'12. Hypothèses'!$C$21:$X$50,17,FALSE),0),"")</f>
        <v/>
      </c>
      <c r="K70" s="163" t="str">
        <f>IFERROR(IF(VLOOKUP('12. Waterfall'!$C70,'12. Hypothèses'!$C$21:$X$50,12,FALSE)='12. Waterfall'!K$53,VLOOKUP('12. Waterfall'!$C70,'12. Hypothèses'!$C$21:$X$50,13,FALSE)+VLOOKUP($C70,'12. Hypothèses'!$C$21:$X$50,17,FALSE),0),"")</f>
        <v/>
      </c>
      <c r="L70" s="163" t="str">
        <f>IFERROR(IF(VLOOKUP('12. Waterfall'!$C70,'12. Hypothèses'!$C$21:$X$50,12,FALSE)='12. Waterfall'!L$53,VLOOKUP('12. Waterfall'!$C70,'12. Hypothèses'!$C$21:$X$50,13,FALSE)+VLOOKUP($C70,'12. Hypothèses'!$C$21:$X$50,17,FALSE),0),"")</f>
        <v/>
      </c>
      <c r="M70" s="163" t="str">
        <f>IFERROR(IF(VLOOKUP('12. Waterfall'!$C70,'12. Hypothèses'!$C$21:$X$50,12,FALSE)='12. Waterfall'!M$53,VLOOKUP('12. Waterfall'!$C70,'12. Hypothèses'!$C$21:$X$50,13,FALSE)+VLOOKUP($C70,'12. Hypothèses'!$C$21:$X$50,17,FALSE),0),"")</f>
        <v/>
      </c>
    </row>
    <row r="71" spans="3:13" outlineLevel="1" x14ac:dyDescent="0.35">
      <c r="C71" s="162" t="str">
        <f t="shared" si="6"/>
        <v/>
      </c>
      <c r="D71" s="163" t="str">
        <f>IFERROR(IF(VLOOKUP('12. Waterfall'!$C71,'12. Hypothèses'!$C$21:$X$50,12,FALSE)='12. Waterfall'!D$53,VLOOKUP('12. Waterfall'!$C71,'12. Hypothèses'!$C$21:$X$50,13,FALSE)+VLOOKUP($C71,'12. Hypothèses'!$C$21:$X$50,17,FALSE),0),"")</f>
        <v/>
      </c>
      <c r="E71" s="163" t="str">
        <f>IFERROR(IF(VLOOKUP('12. Waterfall'!$C71,'12. Hypothèses'!$C$21:$X$50,12,FALSE)='12. Waterfall'!E$53,VLOOKUP('12. Waterfall'!$C71,'12. Hypothèses'!$C$21:$X$50,13,FALSE)+VLOOKUP($C71,'12. Hypothèses'!$C$21:$X$50,17,FALSE),0),"")</f>
        <v/>
      </c>
      <c r="F71" s="163" t="str">
        <f>IFERROR(IF(VLOOKUP('12. Waterfall'!$C71,'12. Hypothèses'!$C$21:$X$50,12,FALSE)='12. Waterfall'!F$53,VLOOKUP('12. Waterfall'!$C71,'12. Hypothèses'!$C$21:$X$50,13,FALSE)+VLOOKUP($C71,'12. Hypothèses'!$C$21:$X$50,17,FALSE),0),"")</f>
        <v/>
      </c>
      <c r="G71" s="163" t="str">
        <f>IFERROR(IF(VLOOKUP('12. Waterfall'!$C71,'12. Hypothèses'!$C$21:$X$50,12,FALSE)='12. Waterfall'!G$53,VLOOKUP('12. Waterfall'!$C71,'12. Hypothèses'!$C$21:$X$50,13,FALSE)+VLOOKUP($C71,'12. Hypothèses'!$C$21:$X$50,17,FALSE),0),"")</f>
        <v/>
      </c>
      <c r="H71" s="163" t="str">
        <f>IFERROR(IF(VLOOKUP('12. Waterfall'!$C71,'12. Hypothèses'!$C$21:$X$50,12,FALSE)='12. Waterfall'!H$53,VLOOKUP('12. Waterfall'!$C71,'12. Hypothèses'!$C$21:$X$50,13,FALSE)+VLOOKUP($C71,'12. Hypothèses'!$C$21:$X$50,17,FALSE),0),"")</f>
        <v/>
      </c>
      <c r="I71" s="163" t="str">
        <f>IFERROR(IF(VLOOKUP('12. Waterfall'!$C71,'12. Hypothèses'!$C$21:$X$50,12,FALSE)='12. Waterfall'!I$53,VLOOKUP('12. Waterfall'!$C71,'12. Hypothèses'!$C$21:$X$50,13,FALSE)+VLOOKUP($C71,'12. Hypothèses'!$C$21:$X$50,17,FALSE),0),"")</f>
        <v/>
      </c>
      <c r="J71" s="163" t="str">
        <f>IFERROR(IF(VLOOKUP('12. Waterfall'!$C71,'12. Hypothèses'!$C$21:$X$50,12,FALSE)='12. Waterfall'!J$53,VLOOKUP('12. Waterfall'!$C71,'12. Hypothèses'!$C$21:$X$50,13,FALSE)+VLOOKUP($C71,'12. Hypothèses'!$C$21:$X$50,17,FALSE),0),"")</f>
        <v/>
      </c>
      <c r="K71" s="163" t="str">
        <f>IFERROR(IF(VLOOKUP('12. Waterfall'!$C71,'12. Hypothèses'!$C$21:$X$50,12,FALSE)='12. Waterfall'!K$53,VLOOKUP('12. Waterfall'!$C71,'12. Hypothèses'!$C$21:$X$50,13,FALSE)+VLOOKUP($C71,'12. Hypothèses'!$C$21:$X$50,17,FALSE),0),"")</f>
        <v/>
      </c>
      <c r="L71" s="163" t="str">
        <f>IFERROR(IF(VLOOKUP('12. Waterfall'!$C71,'12. Hypothèses'!$C$21:$X$50,12,FALSE)='12. Waterfall'!L$53,VLOOKUP('12. Waterfall'!$C71,'12. Hypothèses'!$C$21:$X$50,13,FALSE)+VLOOKUP($C71,'12. Hypothèses'!$C$21:$X$50,17,FALSE),0),"")</f>
        <v/>
      </c>
      <c r="M71" s="163" t="str">
        <f>IFERROR(IF(VLOOKUP('12. Waterfall'!$C71,'12. Hypothèses'!$C$21:$X$50,12,FALSE)='12. Waterfall'!M$53,VLOOKUP('12. Waterfall'!$C71,'12. Hypothèses'!$C$21:$X$50,13,FALSE)+VLOOKUP($C71,'12. Hypothèses'!$C$21:$X$50,17,FALSE),0),"")</f>
        <v/>
      </c>
    </row>
    <row r="72" spans="3:13" outlineLevel="1" x14ac:dyDescent="0.35">
      <c r="C72" s="162" t="str">
        <f t="shared" si="6"/>
        <v/>
      </c>
      <c r="D72" s="163" t="str">
        <f>IFERROR(IF(VLOOKUP('12. Waterfall'!$C72,'12. Hypothèses'!$C$21:$X$50,12,FALSE)='12. Waterfall'!D$53,VLOOKUP('12. Waterfall'!$C72,'12. Hypothèses'!$C$21:$X$50,13,FALSE)+VLOOKUP($C72,'12. Hypothèses'!$C$21:$X$50,17,FALSE),0),"")</f>
        <v/>
      </c>
      <c r="E72" s="163" t="str">
        <f>IFERROR(IF(VLOOKUP('12. Waterfall'!$C72,'12. Hypothèses'!$C$21:$X$50,12,FALSE)='12. Waterfall'!E$53,VLOOKUP('12. Waterfall'!$C72,'12. Hypothèses'!$C$21:$X$50,13,FALSE)+VLOOKUP($C72,'12. Hypothèses'!$C$21:$X$50,17,FALSE),0),"")</f>
        <v/>
      </c>
      <c r="F72" s="163" t="str">
        <f>IFERROR(IF(VLOOKUP('12. Waterfall'!$C72,'12. Hypothèses'!$C$21:$X$50,12,FALSE)='12. Waterfall'!F$53,VLOOKUP('12. Waterfall'!$C72,'12. Hypothèses'!$C$21:$X$50,13,FALSE)+VLOOKUP($C72,'12. Hypothèses'!$C$21:$X$50,17,FALSE),0),"")</f>
        <v/>
      </c>
      <c r="G72" s="163" t="str">
        <f>IFERROR(IF(VLOOKUP('12. Waterfall'!$C72,'12. Hypothèses'!$C$21:$X$50,12,FALSE)='12. Waterfall'!G$53,VLOOKUP('12. Waterfall'!$C72,'12. Hypothèses'!$C$21:$X$50,13,FALSE)+VLOOKUP($C72,'12. Hypothèses'!$C$21:$X$50,17,FALSE),0),"")</f>
        <v/>
      </c>
      <c r="H72" s="163" t="str">
        <f>IFERROR(IF(VLOOKUP('12. Waterfall'!$C72,'12. Hypothèses'!$C$21:$X$50,12,FALSE)='12. Waterfall'!H$53,VLOOKUP('12. Waterfall'!$C72,'12. Hypothèses'!$C$21:$X$50,13,FALSE)+VLOOKUP($C72,'12. Hypothèses'!$C$21:$X$50,17,FALSE),0),"")</f>
        <v/>
      </c>
      <c r="I72" s="163" t="str">
        <f>IFERROR(IF(VLOOKUP('12. Waterfall'!$C72,'12. Hypothèses'!$C$21:$X$50,12,FALSE)='12. Waterfall'!I$53,VLOOKUP('12. Waterfall'!$C72,'12. Hypothèses'!$C$21:$X$50,13,FALSE)+VLOOKUP($C72,'12. Hypothèses'!$C$21:$X$50,17,FALSE),0),"")</f>
        <v/>
      </c>
      <c r="J72" s="163" t="str">
        <f>IFERROR(IF(VLOOKUP('12. Waterfall'!$C72,'12. Hypothèses'!$C$21:$X$50,12,FALSE)='12. Waterfall'!J$53,VLOOKUP('12. Waterfall'!$C72,'12. Hypothèses'!$C$21:$X$50,13,FALSE)+VLOOKUP($C72,'12. Hypothèses'!$C$21:$X$50,17,FALSE),0),"")</f>
        <v/>
      </c>
      <c r="K72" s="163" t="str">
        <f>IFERROR(IF(VLOOKUP('12. Waterfall'!$C72,'12. Hypothèses'!$C$21:$X$50,12,FALSE)='12. Waterfall'!K$53,VLOOKUP('12. Waterfall'!$C72,'12. Hypothèses'!$C$21:$X$50,13,FALSE)+VLOOKUP($C72,'12. Hypothèses'!$C$21:$X$50,17,FALSE),0),"")</f>
        <v/>
      </c>
      <c r="L72" s="163" t="str">
        <f>IFERROR(IF(VLOOKUP('12. Waterfall'!$C72,'12. Hypothèses'!$C$21:$X$50,12,FALSE)='12. Waterfall'!L$53,VLOOKUP('12. Waterfall'!$C72,'12. Hypothèses'!$C$21:$X$50,13,FALSE)+VLOOKUP($C72,'12. Hypothèses'!$C$21:$X$50,17,FALSE),0),"")</f>
        <v/>
      </c>
      <c r="M72" s="163" t="str">
        <f>IFERROR(IF(VLOOKUP('12. Waterfall'!$C72,'12. Hypothèses'!$C$21:$X$50,12,FALSE)='12. Waterfall'!M$53,VLOOKUP('12. Waterfall'!$C72,'12. Hypothèses'!$C$21:$X$50,13,FALSE)+VLOOKUP($C72,'12. Hypothèses'!$C$21:$X$50,17,FALSE),0),"")</f>
        <v/>
      </c>
    </row>
    <row r="73" spans="3:13" outlineLevel="1" x14ac:dyDescent="0.35">
      <c r="C73" s="162" t="str">
        <f t="shared" si="6"/>
        <v/>
      </c>
      <c r="D73" s="163" t="str">
        <f>IFERROR(IF(VLOOKUP('12. Waterfall'!$C73,'12. Hypothèses'!$C$21:$X$50,12,FALSE)='12. Waterfall'!D$53,VLOOKUP('12. Waterfall'!$C73,'12. Hypothèses'!$C$21:$X$50,13,FALSE)+VLOOKUP($C73,'12. Hypothèses'!$C$21:$X$50,17,FALSE),0),"")</f>
        <v/>
      </c>
      <c r="E73" s="163" t="str">
        <f>IFERROR(IF(VLOOKUP('12. Waterfall'!$C73,'12. Hypothèses'!$C$21:$X$50,12,FALSE)='12. Waterfall'!E$53,VLOOKUP('12. Waterfall'!$C73,'12. Hypothèses'!$C$21:$X$50,13,FALSE)+VLOOKUP($C73,'12. Hypothèses'!$C$21:$X$50,17,FALSE),0),"")</f>
        <v/>
      </c>
      <c r="F73" s="163" t="str">
        <f>IFERROR(IF(VLOOKUP('12. Waterfall'!$C73,'12. Hypothèses'!$C$21:$X$50,12,FALSE)='12. Waterfall'!F$53,VLOOKUP('12. Waterfall'!$C73,'12. Hypothèses'!$C$21:$X$50,13,FALSE)+VLOOKUP($C73,'12. Hypothèses'!$C$21:$X$50,17,FALSE),0),"")</f>
        <v/>
      </c>
      <c r="G73" s="163" t="str">
        <f>IFERROR(IF(VLOOKUP('12. Waterfall'!$C73,'12. Hypothèses'!$C$21:$X$50,12,FALSE)='12. Waterfall'!G$53,VLOOKUP('12. Waterfall'!$C73,'12. Hypothèses'!$C$21:$X$50,13,FALSE)+VLOOKUP($C73,'12. Hypothèses'!$C$21:$X$50,17,FALSE),0),"")</f>
        <v/>
      </c>
      <c r="H73" s="163" t="str">
        <f>IFERROR(IF(VLOOKUP('12. Waterfall'!$C73,'12. Hypothèses'!$C$21:$X$50,12,FALSE)='12. Waterfall'!H$53,VLOOKUP('12. Waterfall'!$C73,'12. Hypothèses'!$C$21:$X$50,13,FALSE)+VLOOKUP($C73,'12. Hypothèses'!$C$21:$X$50,17,FALSE),0),"")</f>
        <v/>
      </c>
      <c r="I73" s="163" t="str">
        <f>IFERROR(IF(VLOOKUP('12. Waterfall'!$C73,'12. Hypothèses'!$C$21:$X$50,12,FALSE)='12. Waterfall'!I$53,VLOOKUP('12. Waterfall'!$C73,'12. Hypothèses'!$C$21:$X$50,13,FALSE)+VLOOKUP($C73,'12. Hypothèses'!$C$21:$X$50,17,FALSE),0),"")</f>
        <v/>
      </c>
      <c r="J73" s="163" t="str">
        <f>IFERROR(IF(VLOOKUP('12. Waterfall'!$C73,'12. Hypothèses'!$C$21:$X$50,12,FALSE)='12. Waterfall'!J$53,VLOOKUP('12. Waterfall'!$C73,'12. Hypothèses'!$C$21:$X$50,13,FALSE)+VLOOKUP($C73,'12. Hypothèses'!$C$21:$X$50,17,FALSE),0),"")</f>
        <v/>
      </c>
      <c r="K73" s="163" t="str">
        <f>IFERROR(IF(VLOOKUP('12. Waterfall'!$C73,'12. Hypothèses'!$C$21:$X$50,12,FALSE)='12. Waterfall'!K$53,VLOOKUP('12. Waterfall'!$C73,'12. Hypothèses'!$C$21:$X$50,13,FALSE)+VLOOKUP($C73,'12. Hypothèses'!$C$21:$X$50,17,FALSE),0),"")</f>
        <v/>
      </c>
      <c r="L73" s="163" t="str">
        <f>IFERROR(IF(VLOOKUP('12. Waterfall'!$C73,'12. Hypothèses'!$C$21:$X$50,12,FALSE)='12. Waterfall'!L$53,VLOOKUP('12. Waterfall'!$C73,'12. Hypothèses'!$C$21:$X$50,13,FALSE)+VLOOKUP($C73,'12. Hypothèses'!$C$21:$X$50,17,FALSE),0),"")</f>
        <v/>
      </c>
      <c r="M73" s="163" t="str">
        <f>IFERROR(IF(VLOOKUP('12. Waterfall'!$C73,'12. Hypothèses'!$C$21:$X$50,12,FALSE)='12. Waterfall'!M$53,VLOOKUP('12. Waterfall'!$C73,'12. Hypothèses'!$C$21:$X$50,13,FALSE)+VLOOKUP($C73,'12. Hypothèses'!$C$21:$X$50,17,FALSE),0),"")</f>
        <v/>
      </c>
    </row>
    <row r="74" spans="3:13" outlineLevel="1" x14ac:dyDescent="0.35">
      <c r="C74" s="162" t="str">
        <f t="shared" si="6"/>
        <v/>
      </c>
      <c r="D74" s="163" t="str">
        <f>IFERROR(IF(VLOOKUP('12. Waterfall'!$C74,'12. Hypothèses'!$C$21:$X$50,12,FALSE)='12. Waterfall'!D$53,VLOOKUP('12. Waterfall'!$C74,'12. Hypothèses'!$C$21:$X$50,13,FALSE)+VLOOKUP($C74,'12. Hypothèses'!$C$21:$X$50,17,FALSE),0),"")</f>
        <v/>
      </c>
      <c r="E74" s="163" t="str">
        <f>IFERROR(IF(VLOOKUP('12. Waterfall'!$C74,'12. Hypothèses'!$C$21:$X$50,12,FALSE)='12. Waterfall'!E$53,VLOOKUP('12. Waterfall'!$C74,'12. Hypothèses'!$C$21:$X$50,13,FALSE)+VLOOKUP($C74,'12. Hypothèses'!$C$21:$X$50,17,FALSE),0),"")</f>
        <v/>
      </c>
      <c r="F74" s="163" t="str">
        <f>IFERROR(IF(VLOOKUP('12. Waterfall'!$C74,'12. Hypothèses'!$C$21:$X$50,12,FALSE)='12. Waterfall'!F$53,VLOOKUP('12. Waterfall'!$C74,'12. Hypothèses'!$C$21:$X$50,13,FALSE)+VLOOKUP($C74,'12. Hypothèses'!$C$21:$X$50,17,FALSE),0),"")</f>
        <v/>
      </c>
      <c r="G74" s="163" t="str">
        <f>IFERROR(IF(VLOOKUP('12. Waterfall'!$C74,'12. Hypothèses'!$C$21:$X$50,12,FALSE)='12. Waterfall'!G$53,VLOOKUP('12. Waterfall'!$C74,'12. Hypothèses'!$C$21:$X$50,13,FALSE)+VLOOKUP($C74,'12. Hypothèses'!$C$21:$X$50,17,FALSE),0),"")</f>
        <v/>
      </c>
      <c r="H74" s="163" t="str">
        <f>IFERROR(IF(VLOOKUP('12. Waterfall'!$C74,'12. Hypothèses'!$C$21:$X$50,12,FALSE)='12. Waterfall'!H$53,VLOOKUP('12. Waterfall'!$C74,'12. Hypothèses'!$C$21:$X$50,13,FALSE)+VLOOKUP($C74,'12. Hypothèses'!$C$21:$X$50,17,FALSE),0),"")</f>
        <v/>
      </c>
      <c r="I74" s="163" t="str">
        <f>IFERROR(IF(VLOOKUP('12. Waterfall'!$C74,'12. Hypothèses'!$C$21:$X$50,12,FALSE)='12. Waterfall'!I$53,VLOOKUP('12. Waterfall'!$C74,'12. Hypothèses'!$C$21:$X$50,13,FALSE)+VLOOKUP($C74,'12. Hypothèses'!$C$21:$X$50,17,FALSE),0),"")</f>
        <v/>
      </c>
      <c r="J74" s="163" t="str">
        <f>IFERROR(IF(VLOOKUP('12. Waterfall'!$C74,'12. Hypothèses'!$C$21:$X$50,12,FALSE)='12. Waterfall'!J$53,VLOOKUP('12. Waterfall'!$C74,'12. Hypothèses'!$C$21:$X$50,13,FALSE)+VLOOKUP($C74,'12. Hypothèses'!$C$21:$X$50,17,FALSE),0),"")</f>
        <v/>
      </c>
      <c r="K74" s="163" t="str">
        <f>IFERROR(IF(VLOOKUP('12. Waterfall'!$C74,'12. Hypothèses'!$C$21:$X$50,12,FALSE)='12. Waterfall'!K$53,VLOOKUP('12. Waterfall'!$C74,'12. Hypothèses'!$C$21:$X$50,13,FALSE)+VLOOKUP($C74,'12. Hypothèses'!$C$21:$X$50,17,FALSE),0),"")</f>
        <v/>
      </c>
      <c r="L74" s="163" t="str">
        <f>IFERROR(IF(VLOOKUP('12. Waterfall'!$C74,'12. Hypothèses'!$C$21:$X$50,12,FALSE)='12. Waterfall'!L$53,VLOOKUP('12. Waterfall'!$C74,'12. Hypothèses'!$C$21:$X$50,13,FALSE)+VLOOKUP($C74,'12. Hypothèses'!$C$21:$X$50,17,FALSE),0),"")</f>
        <v/>
      </c>
      <c r="M74" s="163" t="str">
        <f>IFERROR(IF(VLOOKUP('12. Waterfall'!$C74,'12. Hypothèses'!$C$21:$X$50,12,FALSE)='12. Waterfall'!M$53,VLOOKUP('12. Waterfall'!$C74,'12. Hypothèses'!$C$21:$X$50,13,FALSE)+VLOOKUP($C74,'12. Hypothèses'!$C$21:$X$50,17,FALSE),0),"")</f>
        <v/>
      </c>
    </row>
    <row r="75" spans="3:13" outlineLevel="1" x14ac:dyDescent="0.35">
      <c r="C75" s="162" t="str">
        <f t="shared" si="6"/>
        <v/>
      </c>
      <c r="D75" s="163" t="str">
        <f>IFERROR(IF(VLOOKUP('12. Waterfall'!$C75,'12. Hypothèses'!$C$21:$X$50,12,FALSE)='12. Waterfall'!D$53,VLOOKUP('12. Waterfall'!$C75,'12. Hypothèses'!$C$21:$X$50,13,FALSE)+VLOOKUP($C75,'12. Hypothèses'!$C$21:$X$50,17,FALSE),0),"")</f>
        <v/>
      </c>
      <c r="E75" s="163" t="str">
        <f>IFERROR(IF(VLOOKUP('12. Waterfall'!$C75,'12. Hypothèses'!$C$21:$X$50,12,FALSE)='12. Waterfall'!E$53,VLOOKUP('12. Waterfall'!$C75,'12. Hypothèses'!$C$21:$X$50,13,FALSE)+VLOOKUP($C75,'12. Hypothèses'!$C$21:$X$50,17,FALSE),0),"")</f>
        <v/>
      </c>
      <c r="F75" s="163" t="str">
        <f>IFERROR(IF(VLOOKUP('12. Waterfall'!$C75,'12. Hypothèses'!$C$21:$X$50,12,FALSE)='12. Waterfall'!F$53,VLOOKUP('12. Waterfall'!$C75,'12. Hypothèses'!$C$21:$X$50,13,FALSE)+VLOOKUP($C75,'12. Hypothèses'!$C$21:$X$50,17,FALSE),0),"")</f>
        <v/>
      </c>
      <c r="G75" s="163" t="str">
        <f>IFERROR(IF(VLOOKUP('12. Waterfall'!$C75,'12. Hypothèses'!$C$21:$X$50,12,FALSE)='12. Waterfall'!G$53,VLOOKUP('12. Waterfall'!$C75,'12. Hypothèses'!$C$21:$X$50,13,FALSE)+VLOOKUP($C75,'12. Hypothèses'!$C$21:$X$50,17,FALSE),0),"")</f>
        <v/>
      </c>
      <c r="H75" s="163" t="str">
        <f>IFERROR(IF(VLOOKUP('12. Waterfall'!$C75,'12. Hypothèses'!$C$21:$X$50,12,FALSE)='12. Waterfall'!H$53,VLOOKUP('12. Waterfall'!$C75,'12. Hypothèses'!$C$21:$X$50,13,FALSE)+VLOOKUP($C75,'12. Hypothèses'!$C$21:$X$50,17,FALSE),0),"")</f>
        <v/>
      </c>
      <c r="I75" s="163" t="str">
        <f>IFERROR(IF(VLOOKUP('12. Waterfall'!$C75,'12. Hypothèses'!$C$21:$X$50,12,FALSE)='12. Waterfall'!I$53,VLOOKUP('12. Waterfall'!$C75,'12. Hypothèses'!$C$21:$X$50,13,FALSE)+VLOOKUP($C75,'12. Hypothèses'!$C$21:$X$50,17,FALSE),0),"")</f>
        <v/>
      </c>
      <c r="J75" s="163" t="str">
        <f>IFERROR(IF(VLOOKUP('12. Waterfall'!$C75,'12. Hypothèses'!$C$21:$X$50,12,FALSE)='12. Waterfall'!J$53,VLOOKUP('12. Waterfall'!$C75,'12. Hypothèses'!$C$21:$X$50,13,FALSE)+VLOOKUP($C75,'12. Hypothèses'!$C$21:$X$50,17,FALSE),0),"")</f>
        <v/>
      </c>
      <c r="K75" s="163" t="str">
        <f>IFERROR(IF(VLOOKUP('12. Waterfall'!$C75,'12. Hypothèses'!$C$21:$X$50,12,FALSE)='12. Waterfall'!K$53,VLOOKUP('12. Waterfall'!$C75,'12. Hypothèses'!$C$21:$X$50,13,FALSE)+VLOOKUP($C75,'12. Hypothèses'!$C$21:$X$50,17,FALSE),0),"")</f>
        <v/>
      </c>
      <c r="L75" s="163" t="str">
        <f>IFERROR(IF(VLOOKUP('12. Waterfall'!$C75,'12. Hypothèses'!$C$21:$X$50,12,FALSE)='12. Waterfall'!L$53,VLOOKUP('12. Waterfall'!$C75,'12. Hypothèses'!$C$21:$X$50,13,FALSE)+VLOOKUP($C75,'12. Hypothèses'!$C$21:$X$50,17,FALSE),0),"")</f>
        <v/>
      </c>
      <c r="M75" s="163" t="str">
        <f>IFERROR(IF(VLOOKUP('12. Waterfall'!$C75,'12. Hypothèses'!$C$21:$X$50,12,FALSE)='12. Waterfall'!M$53,VLOOKUP('12. Waterfall'!$C75,'12. Hypothèses'!$C$21:$X$50,13,FALSE)+VLOOKUP($C75,'12. Hypothèses'!$C$21:$X$50,17,FALSE),0),"")</f>
        <v/>
      </c>
    </row>
    <row r="76" spans="3:13" outlineLevel="1" x14ac:dyDescent="0.35">
      <c r="C76" s="162" t="str">
        <f t="shared" si="6"/>
        <v/>
      </c>
      <c r="D76" s="163" t="str">
        <f>IFERROR(IF(VLOOKUP('12. Waterfall'!$C76,'12. Hypothèses'!$C$21:$X$50,12,FALSE)='12. Waterfall'!D$53,VLOOKUP('12. Waterfall'!$C76,'12. Hypothèses'!$C$21:$X$50,13,FALSE)+VLOOKUP($C76,'12. Hypothèses'!$C$21:$X$50,17,FALSE),0),"")</f>
        <v/>
      </c>
      <c r="E76" s="163" t="str">
        <f>IFERROR(IF(VLOOKUP('12. Waterfall'!$C76,'12. Hypothèses'!$C$21:$X$50,12,FALSE)='12. Waterfall'!E$53,VLOOKUP('12. Waterfall'!$C76,'12. Hypothèses'!$C$21:$X$50,13,FALSE)+VLOOKUP($C76,'12. Hypothèses'!$C$21:$X$50,17,FALSE),0),"")</f>
        <v/>
      </c>
      <c r="F76" s="163" t="str">
        <f>IFERROR(IF(VLOOKUP('12. Waterfall'!$C76,'12. Hypothèses'!$C$21:$X$50,12,FALSE)='12. Waterfall'!F$53,VLOOKUP('12. Waterfall'!$C76,'12. Hypothèses'!$C$21:$X$50,13,FALSE)+VLOOKUP($C76,'12. Hypothèses'!$C$21:$X$50,17,FALSE),0),"")</f>
        <v/>
      </c>
      <c r="G76" s="163" t="str">
        <f>IFERROR(IF(VLOOKUP('12. Waterfall'!$C76,'12. Hypothèses'!$C$21:$X$50,12,FALSE)='12. Waterfall'!G$53,VLOOKUP('12. Waterfall'!$C76,'12. Hypothèses'!$C$21:$X$50,13,FALSE)+VLOOKUP($C76,'12. Hypothèses'!$C$21:$X$50,17,FALSE),0),"")</f>
        <v/>
      </c>
      <c r="H76" s="163" t="str">
        <f>IFERROR(IF(VLOOKUP('12. Waterfall'!$C76,'12. Hypothèses'!$C$21:$X$50,12,FALSE)='12. Waterfall'!H$53,VLOOKUP('12. Waterfall'!$C76,'12. Hypothèses'!$C$21:$X$50,13,FALSE)+VLOOKUP($C76,'12. Hypothèses'!$C$21:$X$50,17,FALSE),0),"")</f>
        <v/>
      </c>
      <c r="I76" s="163" t="str">
        <f>IFERROR(IF(VLOOKUP('12. Waterfall'!$C76,'12. Hypothèses'!$C$21:$X$50,12,FALSE)='12. Waterfall'!I$53,VLOOKUP('12. Waterfall'!$C76,'12. Hypothèses'!$C$21:$X$50,13,FALSE)+VLOOKUP($C76,'12. Hypothèses'!$C$21:$X$50,17,FALSE),0),"")</f>
        <v/>
      </c>
      <c r="J76" s="163" t="str">
        <f>IFERROR(IF(VLOOKUP('12. Waterfall'!$C76,'12. Hypothèses'!$C$21:$X$50,12,FALSE)='12. Waterfall'!J$53,VLOOKUP('12. Waterfall'!$C76,'12. Hypothèses'!$C$21:$X$50,13,FALSE)+VLOOKUP($C76,'12. Hypothèses'!$C$21:$X$50,17,FALSE),0),"")</f>
        <v/>
      </c>
      <c r="K76" s="163" t="str">
        <f>IFERROR(IF(VLOOKUP('12. Waterfall'!$C76,'12. Hypothèses'!$C$21:$X$50,12,FALSE)='12. Waterfall'!K$53,VLOOKUP('12. Waterfall'!$C76,'12. Hypothèses'!$C$21:$X$50,13,FALSE)+VLOOKUP($C76,'12. Hypothèses'!$C$21:$X$50,17,FALSE),0),"")</f>
        <v/>
      </c>
      <c r="L76" s="163" t="str">
        <f>IFERROR(IF(VLOOKUP('12. Waterfall'!$C76,'12. Hypothèses'!$C$21:$X$50,12,FALSE)='12. Waterfall'!L$53,VLOOKUP('12. Waterfall'!$C76,'12. Hypothèses'!$C$21:$X$50,13,FALSE)+VLOOKUP($C76,'12. Hypothèses'!$C$21:$X$50,17,FALSE),0),"")</f>
        <v/>
      </c>
      <c r="M76" s="163" t="str">
        <f>IFERROR(IF(VLOOKUP('12. Waterfall'!$C76,'12. Hypothèses'!$C$21:$X$50,12,FALSE)='12. Waterfall'!M$53,VLOOKUP('12. Waterfall'!$C76,'12. Hypothèses'!$C$21:$X$50,13,FALSE)+VLOOKUP($C76,'12. Hypothèses'!$C$21:$X$50,17,FALSE),0),"")</f>
        <v/>
      </c>
    </row>
    <row r="77" spans="3:13" outlineLevel="1" x14ac:dyDescent="0.35">
      <c r="C77" s="162" t="str">
        <f t="shared" si="6"/>
        <v/>
      </c>
      <c r="D77" s="163" t="str">
        <f>IFERROR(IF(VLOOKUP('12. Waterfall'!$C77,'12. Hypothèses'!$C$21:$X$50,12,FALSE)='12. Waterfall'!D$53,VLOOKUP('12. Waterfall'!$C77,'12. Hypothèses'!$C$21:$X$50,13,FALSE)+VLOOKUP($C77,'12. Hypothèses'!$C$21:$X$50,17,FALSE),0),"")</f>
        <v/>
      </c>
      <c r="E77" s="163" t="str">
        <f>IFERROR(IF(VLOOKUP('12. Waterfall'!$C77,'12. Hypothèses'!$C$21:$X$50,12,FALSE)='12. Waterfall'!E$53,VLOOKUP('12. Waterfall'!$C77,'12. Hypothèses'!$C$21:$X$50,13,FALSE)+VLOOKUP($C77,'12. Hypothèses'!$C$21:$X$50,17,FALSE),0),"")</f>
        <v/>
      </c>
      <c r="F77" s="163" t="str">
        <f>IFERROR(IF(VLOOKUP('12. Waterfall'!$C77,'12. Hypothèses'!$C$21:$X$50,12,FALSE)='12. Waterfall'!F$53,VLOOKUP('12. Waterfall'!$C77,'12. Hypothèses'!$C$21:$X$50,13,FALSE)+VLOOKUP($C77,'12. Hypothèses'!$C$21:$X$50,17,FALSE),0),"")</f>
        <v/>
      </c>
      <c r="G77" s="163" t="str">
        <f>IFERROR(IF(VLOOKUP('12. Waterfall'!$C77,'12. Hypothèses'!$C$21:$X$50,12,FALSE)='12. Waterfall'!G$53,VLOOKUP('12. Waterfall'!$C77,'12. Hypothèses'!$C$21:$X$50,13,FALSE)+VLOOKUP($C77,'12. Hypothèses'!$C$21:$X$50,17,FALSE),0),"")</f>
        <v/>
      </c>
      <c r="H77" s="163" t="str">
        <f>IFERROR(IF(VLOOKUP('12. Waterfall'!$C77,'12. Hypothèses'!$C$21:$X$50,12,FALSE)='12. Waterfall'!H$53,VLOOKUP('12. Waterfall'!$C77,'12. Hypothèses'!$C$21:$X$50,13,FALSE)+VLOOKUP($C77,'12. Hypothèses'!$C$21:$X$50,17,FALSE),0),"")</f>
        <v/>
      </c>
      <c r="I77" s="163" t="str">
        <f>IFERROR(IF(VLOOKUP('12. Waterfall'!$C77,'12. Hypothèses'!$C$21:$X$50,12,FALSE)='12. Waterfall'!I$53,VLOOKUP('12. Waterfall'!$C77,'12. Hypothèses'!$C$21:$X$50,13,FALSE)+VLOOKUP($C77,'12. Hypothèses'!$C$21:$X$50,17,FALSE),0),"")</f>
        <v/>
      </c>
      <c r="J77" s="163" t="str">
        <f>IFERROR(IF(VLOOKUP('12. Waterfall'!$C77,'12. Hypothèses'!$C$21:$X$50,12,FALSE)='12. Waterfall'!J$53,VLOOKUP('12. Waterfall'!$C77,'12. Hypothèses'!$C$21:$X$50,13,FALSE)+VLOOKUP($C77,'12. Hypothèses'!$C$21:$X$50,17,FALSE),0),"")</f>
        <v/>
      </c>
      <c r="K77" s="163" t="str">
        <f>IFERROR(IF(VLOOKUP('12. Waterfall'!$C77,'12. Hypothèses'!$C$21:$X$50,12,FALSE)='12. Waterfall'!K$53,VLOOKUP('12. Waterfall'!$C77,'12. Hypothèses'!$C$21:$X$50,13,FALSE)+VLOOKUP($C77,'12. Hypothèses'!$C$21:$X$50,17,FALSE),0),"")</f>
        <v/>
      </c>
      <c r="L77" s="163" t="str">
        <f>IFERROR(IF(VLOOKUP('12. Waterfall'!$C77,'12. Hypothèses'!$C$21:$X$50,12,FALSE)='12. Waterfall'!L$53,VLOOKUP('12. Waterfall'!$C77,'12. Hypothèses'!$C$21:$X$50,13,FALSE)+VLOOKUP($C77,'12. Hypothèses'!$C$21:$X$50,17,FALSE),0),"")</f>
        <v/>
      </c>
      <c r="M77" s="163" t="str">
        <f>IFERROR(IF(VLOOKUP('12. Waterfall'!$C77,'12. Hypothèses'!$C$21:$X$50,12,FALSE)='12. Waterfall'!M$53,VLOOKUP('12. Waterfall'!$C77,'12. Hypothèses'!$C$21:$X$50,13,FALSE)+VLOOKUP($C77,'12. Hypothèses'!$C$21:$X$50,17,FALSE),0),"")</f>
        <v/>
      </c>
    </row>
    <row r="78" spans="3:13" outlineLevel="1" x14ac:dyDescent="0.35">
      <c r="C78" s="162" t="str">
        <f t="shared" si="6"/>
        <v/>
      </c>
      <c r="D78" s="163" t="str">
        <f>IFERROR(IF(VLOOKUP('12. Waterfall'!$C78,'12. Hypothèses'!$C$21:$X$50,12,FALSE)='12. Waterfall'!D$53,VLOOKUP('12. Waterfall'!$C78,'12. Hypothèses'!$C$21:$X$50,13,FALSE)+VLOOKUP($C78,'12. Hypothèses'!$C$21:$X$50,17,FALSE),0),"")</f>
        <v/>
      </c>
      <c r="E78" s="163" t="str">
        <f>IFERROR(IF(VLOOKUP('12. Waterfall'!$C78,'12. Hypothèses'!$C$21:$X$50,12,FALSE)='12. Waterfall'!E$53,VLOOKUP('12. Waterfall'!$C78,'12. Hypothèses'!$C$21:$X$50,13,FALSE)+VLOOKUP($C78,'12. Hypothèses'!$C$21:$X$50,17,FALSE),0),"")</f>
        <v/>
      </c>
      <c r="F78" s="163" t="str">
        <f>IFERROR(IF(VLOOKUP('12. Waterfall'!$C78,'12. Hypothèses'!$C$21:$X$50,12,FALSE)='12. Waterfall'!F$53,VLOOKUP('12. Waterfall'!$C78,'12. Hypothèses'!$C$21:$X$50,13,FALSE)+VLOOKUP($C78,'12. Hypothèses'!$C$21:$X$50,17,FALSE),0),"")</f>
        <v/>
      </c>
      <c r="G78" s="163" t="str">
        <f>IFERROR(IF(VLOOKUP('12. Waterfall'!$C78,'12. Hypothèses'!$C$21:$X$50,12,FALSE)='12. Waterfall'!G$53,VLOOKUP('12. Waterfall'!$C78,'12. Hypothèses'!$C$21:$X$50,13,FALSE)+VLOOKUP($C78,'12. Hypothèses'!$C$21:$X$50,17,FALSE),0),"")</f>
        <v/>
      </c>
      <c r="H78" s="163" t="str">
        <f>IFERROR(IF(VLOOKUP('12. Waterfall'!$C78,'12. Hypothèses'!$C$21:$X$50,12,FALSE)='12. Waterfall'!H$53,VLOOKUP('12. Waterfall'!$C78,'12. Hypothèses'!$C$21:$X$50,13,FALSE)+VLOOKUP($C78,'12. Hypothèses'!$C$21:$X$50,17,FALSE),0),"")</f>
        <v/>
      </c>
      <c r="I78" s="163" t="str">
        <f>IFERROR(IF(VLOOKUP('12. Waterfall'!$C78,'12. Hypothèses'!$C$21:$X$50,12,FALSE)='12. Waterfall'!I$53,VLOOKUP('12. Waterfall'!$C78,'12. Hypothèses'!$C$21:$X$50,13,FALSE)+VLOOKUP($C78,'12. Hypothèses'!$C$21:$X$50,17,FALSE),0),"")</f>
        <v/>
      </c>
      <c r="J78" s="163" t="str">
        <f>IFERROR(IF(VLOOKUP('12. Waterfall'!$C78,'12. Hypothèses'!$C$21:$X$50,12,FALSE)='12. Waterfall'!J$53,VLOOKUP('12. Waterfall'!$C78,'12. Hypothèses'!$C$21:$X$50,13,FALSE)+VLOOKUP($C78,'12. Hypothèses'!$C$21:$X$50,17,FALSE),0),"")</f>
        <v/>
      </c>
      <c r="K78" s="163" t="str">
        <f>IFERROR(IF(VLOOKUP('12. Waterfall'!$C78,'12. Hypothèses'!$C$21:$X$50,12,FALSE)='12. Waterfall'!K$53,VLOOKUP('12. Waterfall'!$C78,'12. Hypothèses'!$C$21:$X$50,13,FALSE)+VLOOKUP($C78,'12. Hypothèses'!$C$21:$X$50,17,FALSE),0),"")</f>
        <v/>
      </c>
      <c r="L78" s="163" t="str">
        <f>IFERROR(IF(VLOOKUP('12. Waterfall'!$C78,'12. Hypothèses'!$C$21:$X$50,12,FALSE)='12. Waterfall'!L$53,VLOOKUP('12. Waterfall'!$C78,'12. Hypothèses'!$C$21:$X$50,13,FALSE)+VLOOKUP($C78,'12. Hypothèses'!$C$21:$X$50,17,FALSE),0),"")</f>
        <v/>
      </c>
      <c r="M78" s="163" t="str">
        <f>IFERROR(IF(VLOOKUP('12. Waterfall'!$C78,'12. Hypothèses'!$C$21:$X$50,12,FALSE)='12. Waterfall'!M$53,VLOOKUP('12. Waterfall'!$C78,'12. Hypothèses'!$C$21:$X$50,13,FALSE)+VLOOKUP($C78,'12. Hypothèses'!$C$21:$X$50,17,FALSE),0),"")</f>
        <v/>
      </c>
    </row>
    <row r="79" spans="3:13" outlineLevel="1" x14ac:dyDescent="0.35">
      <c r="C79" s="162" t="str">
        <f t="shared" si="6"/>
        <v/>
      </c>
      <c r="D79" s="163" t="str">
        <f>IFERROR(IF(VLOOKUP('12. Waterfall'!$C79,'12. Hypothèses'!$C$21:$X$50,12,FALSE)='12. Waterfall'!D$53,VLOOKUP('12. Waterfall'!$C79,'12. Hypothèses'!$C$21:$X$50,13,FALSE)+VLOOKUP($C79,'12. Hypothèses'!$C$21:$X$50,17,FALSE),0),"")</f>
        <v/>
      </c>
      <c r="E79" s="163" t="str">
        <f>IFERROR(IF(VLOOKUP('12. Waterfall'!$C79,'12. Hypothèses'!$C$21:$X$50,12,FALSE)='12. Waterfall'!E$53,VLOOKUP('12. Waterfall'!$C79,'12. Hypothèses'!$C$21:$X$50,13,FALSE)+VLOOKUP($C79,'12. Hypothèses'!$C$21:$X$50,17,FALSE),0),"")</f>
        <v/>
      </c>
      <c r="F79" s="163" t="str">
        <f>IFERROR(IF(VLOOKUP('12. Waterfall'!$C79,'12. Hypothèses'!$C$21:$X$50,12,FALSE)='12. Waterfall'!F$53,VLOOKUP('12. Waterfall'!$C79,'12. Hypothèses'!$C$21:$X$50,13,FALSE)+VLOOKUP($C79,'12. Hypothèses'!$C$21:$X$50,17,FALSE),0),"")</f>
        <v/>
      </c>
      <c r="G79" s="163" t="str">
        <f>IFERROR(IF(VLOOKUP('12. Waterfall'!$C79,'12. Hypothèses'!$C$21:$X$50,12,FALSE)='12. Waterfall'!G$53,VLOOKUP('12. Waterfall'!$C79,'12. Hypothèses'!$C$21:$X$50,13,FALSE)+VLOOKUP($C79,'12. Hypothèses'!$C$21:$X$50,17,FALSE),0),"")</f>
        <v/>
      </c>
      <c r="H79" s="163" t="str">
        <f>IFERROR(IF(VLOOKUP('12. Waterfall'!$C79,'12. Hypothèses'!$C$21:$X$50,12,FALSE)='12. Waterfall'!H$53,VLOOKUP('12. Waterfall'!$C79,'12. Hypothèses'!$C$21:$X$50,13,FALSE)+VLOOKUP($C79,'12. Hypothèses'!$C$21:$X$50,17,FALSE),0),"")</f>
        <v/>
      </c>
      <c r="I79" s="163" t="str">
        <f>IFERROR(IF(VLOOKUP('12. Waterfall'!$C79,'12. Hypothèses'!$C$21:$X$50,12,FALSE)='12. Waterfall'!I$53,VLOOKUP('12. Waterfall'!$C79,'12. Hypothèses'!$C$21:$X$50,13,FALSE)+VLOOKUP($C79,'12. Hypothèses'!$C$21:$X$50,17,FALSE),0),"")</f>
        <v/>
      </c>
      <c r="J79" s="163" t="str">
        <f>IFERROR(IF(VLOOKUP('12. Waterfall'!$C79,'12. Hypothèses'!$C$21:$X$50,12,FALSE)='12. Waterfall'!J$53,VLOOKUP('12. Waterfall'!$C79,'12. Hypothèses'!$C$21:$X$50,13,FALSE)+VLOOKUP($C79,'12. Hypothèses'!$C$21:$X$50,17,FALSE),0),"")</f>
        <v/>
      </c>
      <c r="K79" s="163" t="str">
        <f>IFERROR(IF(VLOOKUP('12. Waterfall'!$C79,'12. Hypothèses'!$C$21:$X$50,12,FALSE)='12. Waterfall'!K$53,VLOOKUP('12. Waterfall'!$C79,'12. Hypothèses'!$C$21:$X$50,13,FALSE)+VLOOKUP($C79,'12. Hypothèses'!$C$21:$X$50,17,FALSE),0),"")</f>
        <v/>
      </c>
      <c r="L79" s="163" t="str">
        <f>IFERROR(IF(VLOOKUP('12. Waterfall'!$C79,'12. Hypothèses'!$C$21:$X$50,12,FALSE)='12. Waterfall'!L$53,VLOOKUP('12. Waterfall'!$C79,'12. Hypothèses'!$C$21:$X$50,13,FALSE)+VLOOKUP($C79,'12. Hypothèses'!$C$21:$X$50,17,FALSE),0),"")</f>
        <v/>
      </c>
      <c r="M79" s="163" t="str">
        <f>IFERROR(IF(VLOOKUP('12. Waterfall'!$C79,'12. Hypothèses'!$C$21:$X$50,12,FALSE)='12. Waterfall'!M$53,VLOOKUP('12. Waterfall'!$C79,'12. Hypothèses'!$C$21:$X$50,13,FALSE)+VLOOKUP($C79,'12. Hypothèses'!$C$21:$X$50,17,FALSE),0),"")</f>
        <v/>
      </c>
    </row>
    <row r="80" spans="3:13" outlineLevel="1" x14ac:dyDescent="0.35">
      <c r="C80" s="162" t="str">
        <f t="shared" si="6"/>
        <v/>
      </c>
      <c r="D80" s="163" t="str">
        <f>IFERROR(IF(VLOOKUP('12. Waterfall'!$C80,'12. Hypothèses'!$C$21:$X$50,12,FALSE)='12. Waterfall'!D$53,VLOOKUP('12. Waterfall'!$C80,'12. Hypothèses'!$C$21:$X$50,13,FALSE)+VLOOKUP($C80,'12. Hypothèses'!$C$21:$X$50,17,FALSE),0),"")</f>
        <v/>
      </c>
      <c r="E80" s="163" t="str">
        <f>IFERROR(IF(VLOOKUP('12. Waterfall'!$C80,'12. Hypothèses'!$C$21:$X$50,12,FALSE)='12. Waterfall'!E$53,VLOOKUP('12. Waterfall'!$C80,'12. Hypothèses'!$C$21:$X$50,13,FALSE)+VLOOKUP($C80,'12. Hypothèses'!$C$21:$X$50,17,FALSE),0),"")</f>
        <v/>
      </c>
      <c r="F80" s="163" t="str">
        <f>IFERROR(IF(VLOOKUP('12. Waterfall'!$C80,'12. Hypothèses'!$C$21:$X$50,12,FALSE)='12. Waterfall'!F$53,VLOOKUP('12. Waterfall'!$C80,'12. Hypothèses'!$C$21:$X$50,13,FALSE)+VLOOKUP($C80,'12. Hypothèses'!$C$21:$X$50,17,FALSE),0),"")</f>
        <v/>
      </c>
      <c r="G80" s="163" t="str">
        <f>IFERROR(IF(VLOOKUP('12. Waterfall'!$C80,'12. Hypothèses'!$C$21:$X$50,12,FALSE)='12. Waterfall'!G$53,VLOOKUP('12. Waterfall'!$C80,'12. Hypothèses'!$C$21:$X$50,13,FALSE)+VLOOKUP($C80,'12. Hypothèses'!$C$21:$X$50,17,FALSE),0),"")</f>
        <v/>
      </c>
      <c r="H80" s="163" t="str">
        <f>IFERROR(IF(VLOOKUP('12. Waterfall'!$C80,'12. Hypothèses'!$C$21:$X$50,12,FALSE)='12. Waterfall'!H$53,VLOOKUP('12. Waterfall'!$C80,'12. Hypothèses'!$C$21:$X$50,13,FALSE)+VLOOKUP($C80,'12. Hypothèses'!$C$21:$X$50,17,FALSE),0),"")</f>
        <v/>
      </c>
      <c r="I80" s="163" t="str">
        <f>IFERROR(IF(VLOOKUP('12. Waterfall'!$C80,'12. Hypothèses'!$C$21:$X$50,12,FALSE)='12. Waterfall'!I$53,VLOOKUP('12. Waterfall'!$C80,'12. Hypothèses'!$C$21:$X$50,13,FALSE)+VLOOKUP($C80,'12. Hypothèses'!$C$21:$X$50,17,FALSE),0),"")</f>
        <v/>
      </c>
      <c r="J80" s="163" t="str">
        <f>IFERROR(IF(VLOOKUP('12. Waterfall'!$C80,'12. Hypothèses'!$C$21:$X$50,12,FALSE)='12. Waterfall'!J$53,VLOOKUP('12. Waterfall'!$C80,'12. Hypothèses'!$C$21:$X$50,13,FALSE)+VLOOKUP($C80,'12. Hypothèses'!$C$21:$X$50,17,FALSE),0),"")</f>
        <v/>
      </c>
      <c r="K80" s="163" t="str">
        <f>IFERROR(IF(VLOOKUP('12. Waterfall'!$C80,'12. Hypothèses'!$C$21:$X$50,12,FALSE)='12. Waterfall'!K$53,VLOOKUP('12. Waterfall'!$C80,'12. Hypothèses'!$C$21:$X$50,13,FALSE)+VLOOKUP($C80,'12. Hypothèses'!$C$21:$X$50,17,FALSE),0),"")</f>
        <v/>
      </c>
      <c r="L80" s="163" t="str">
        <f>IFERROR(IF(VLOOKUP('12. Waterfall'!$C80,'12. Hypothèses'!$C$21:$X$50,12,FALSE)='12. Waterfall'!L$53,VLOOKUP('12. Waterfall'!$C80,'12. Hypothèses'!$C$21:$X$50,13,FALSE)+VLOOKUP($C80,'12. Hypothèses'!$C$21:$X$50,17,FALSE),0),"")</f>
        <v/>
      </c>
      <c r="M80" s="163" t="str">
        <f>IFERROR(IF(VLOOKUP('12. Waterfall'!$C80,'12. Hypothèses'!$C$21:$X$50,12,FALSE)='12. Waterfall'!M$53,VLOOKUP('12. Waterfall'!$C80,'12. Hypothèses'!$C$21:$X$50,13,FALSE)+VLOOKUP($C80,'12. Hypothèses'!$C$21:$X$50,17,FALSE),0),"")</f>
        <v/>
      </c>
    </row>
    <row r="81" spans="2:14" outlineLevel="1" x14ac:dyDescent="0.35">
      <c r="C81" s="162" t="str">
        <f t="shared" si="6"/>
        <v/>
      </c>
      <c r="D81" s="163" t="str">
        <f>IFERROR(IF(VLOOKUP('12. Waterfall'!$C81,'12. Hypothèses'!$C$21:$X$50,12,FALSE)='12. Waterfall'!D$53,VLOOKUP('12. Waterfall'!$C81,'12. Hypothèses'!$C$21:$X$50,13,FALSE)+VLOOKUP($C81,'12. Hypothèses'!$C$21:$X$50,17,FALSE),0),"")</f>
        <v/>
      </c>
      <c r="E81" s="163" t="str">
        <f>IFERROR(IF(VLOOKUP('12. Waterfall'!$C81,'12. Hypothèses'!$C$21:$X$50,12,FALSE)='12. Waterfall'!E$53,VLOOKUP('12. Waterfall'!$C81,'12. Hypothèses'!$C$21:$X$50,13,FALSE)+VLOOKUP($C81,'12. Hypothèses'!$C$21:$X$50,17,FALSE),0),"")</f>
        <v/>
      </c>
      <c r="F81" s="163" t="str">
        <f>IFERROR(IF(VLOOKUP('12. Waterfall'!$C81,'12. Hypothèses'!$C$21:$X$50,12,FALSE)='12. Waterfall'!F$53,VLOOKUP('12. Waterfall'!$C81,'12. Hypothèses'!$C$21:$X$50,13,FALSE)+VLOOKUP($C81,'12. Hypothèses'!$C$21:$X$50,17,FALSE),0),"")</f>
        <v/>
      </c>
      <c r="G81" s="163" t="str">
        <f>IFERROR(IF(VLOOKUP('12. Waterfall'!$C81,'12. Hypothèses'!$C$21:$X$50,12,FALSE)='12. Waterfall'!G$53,VLOOKUP('12. Waterfall'!$C81,'12. Hypothèses'!$C$21:$X$50,13,FALSE)+VLOOKUP($C81,'12. Hypothèses'!$C$21:$X$50,17,FALSE),0),"")</f>
        <v/>
      </c>
      <c r="H81" s="163" t="str">
        <f>IFERROR(IF(VLOOKUP('12. Waterfall'!$C81,'12. Hypothèses'!$C$21:$X$50,12,FALSE)='12. Waterfall'!H$53,VLOOKUP('12. Waterfall'!$C81,'12. Hypothèses'!$C$21:$X$50,13,FALSE)+VLOOKUP($C81,'12. Hypothèses'!$C$21:$X$50,17,FALSE),0),"")</f>
        <v/>
      </c>
      <c r="I81" s="163" t="str">
        <f>IFERROR(IF(VLOOKUP('12. Waterfall'!$C81,'12. Hypothèses'!$C$21:$X$50,12,FALSE)='12. Waterfall'!I$53,VLOOKUP('12. Waterfall'!$C81,'12. Hypothèses'!$C$21:$X$50,13,FALSE)+VLOOKUP($C81,'12. Hypothèses'!$C$21:$X$50,17,FALSE),0),"")</f>
        <v/>
      </c>
      <c r="J81" s="163" t="str">
        <f>IFERROR(IF(VLOOKUP('12. Waterfall'!$C81,'12. Hypothèses'!$C$21:$X$50,12,FALSE)='12. Waterfall'!J$53,VLOOKUP('12. Waterfall'!$C81,'12. Hypothèses'!$C$21:$X$50,13,FALSE)+VLOOKUP($C81,'12. Hypothèses'!$C$21:$X$50,17,FALSE),0),"")</f>
        <v/>
      </c>
      <c r="K81" s="163" t="str">
        <f>IFERROR(IF(VLOOKUP('12. Waterfall'!$C81,'12. Hypothèses'!$C$21:$X$50,12,FALSE)='12. Waterfall'!K$53,VLOOKUP('12. Waterfall'!$C81,'12. Hypothèses'!$C$21:$X$50,13,FALSE)+VLOOKUP($C81,'12. Hypothèses'!$C$21:$X$50,17,FALSE),0),"")</f>
        <v/>
      </c>
      <c r="L81" s="163" t="str">
        <f>IFERROR(IF(VLOOKUP('12. Waterfall'!$C81,'12. Hypothèses'!$C$21:$X$50,12,FALSE)='12. Waterfall'!L$53,VLOOKUP('12. Waterfall'!$C81,'12. Hypothèses'!$C$21:$X$50,13,FALSE)+VLOOKUP($C81,'12. Hypothèses'!$C$21:$X$50,17,FALSE),0),"")</f>
        <v/>
      </c>
      <c r="M81" s="163" t="str">
        <f>IFERROR(IF(VLOOKUP('12. Waterfall'!$C81,'12. Hypothèses'!$C$21:$X$50,12,FALSE)='12. Waterfall'!M$53,VLOOKUP('12. Waterfall'!$C81,'12. Hypothèses'!$C$21:$X$50,13,FALSE)+VLOOKUP($C81,'12. Hypothèses'!$C$21:$X$50,17,FALSE),0),"")</f>
        <v/>
      </c>
    </row>
    <row r="82" spans="2:14" outlineLevel="1" x14ac:dyDescent="0.35">
      <c r="C82" s="162" t="str">
        <f t="shared" si="6"/>
        <v/>
      </c>
      <c r="D82" s="163" t="str">
        <f>IFERROR(IF(VLOOKUP('12. Waterfall'!$C82,'12. Hypothèses'!$C$21:$X$50,12,FALSE)='12. Waterfall'!D$53,VLOOKUP('12. Waterfall'!$C82,'12. Hypothèses'!$C$21:$X$50,13,FALSE)+VLOOKUP($C82,'12. Hypothèses'!$C$21:$X$50,17,FALSE),0),"")</f>
        <v/>
      </c>
      <c r="E82" s="163" t="str">
        <f>IFERROR(IF(VLOOKUP('12. Waterfall'!$C82,'12. Hypothèses'!$C$21:$X$50,12,FALSE)='12. Waterfall'!E$53,VLOOKUP('12. Waterfall'!$C82,'12. Hypothèses'!$C$21:$X$50,13,FALSE)+VLOOKUP($C82,'12. Hypothèses'!$C$21:$X$50,17,FALSE),0),"")</f>
        <v/>
      </c>
      <c r="F82" s="163" t="str">
        <f>IFERROR(IF(VLOOKUP('12. Waterfall'!$C82,'12. Hypothèses'!$C$21:$X$50,12,FALSE)='12. Waterfall'!F$53,VLOOKUP('12. Waterfall'!$C82,'12. Hypothèses'!$C$21:$X$50,13,FALSE)+VLOOKUP($C82,'12. Hypothèses'!$C$21:$X$50,17,FALSE),0),"")</f>
        <v/>
      </c>
      <c r="G82" s="163" t="str">
        <f>IFERROR(IF(VLOOKUP('12. Waterfall'!$C82,'12. Hypothèses'!$C$21:$X$50,12,FALSE)='12. Waterfall'!G$53,VLOOKUP('12. Waterfall'!$C82,'12. Hypothèses'!$C$21:$X$50,13,FALSE)+VLOOKUP($C82,'12. Hypothèses'!$C$21:$X$50,17,FALSE),0),"")</f>
        <v/>
      </c>
      <c r="H82" s="163" t="str">
        <f>IFERROR(IF(VLOOKUP('12. Waterfall'!$C82,'12. Hypothèses'!$C$21:$X$50,12,FALSE)='12. Waterfall'!H$53,VLOOKUP('12. Waterfall'!$C82,'12. Hypothèses'!$C$21:$X$50,13,FALSE)+VLOOKUP($C82,'12. Hypothèses'!$C$21:$X$50,17,FALSE),0),"")</f>
        <v/>
      </c>
      <c r="I82" s="163" t="str">
        <f>IFERROR(IF(VLOOKUP('12. Waterfall'!$C82,'12. Hypothèses'!$C$21:$X$50,12,FALSE)='12. Waterfall'!I$53,VLOOKUP('12. Waterfall'!$C82,'12. Hypothèses'!$C$21:$X$50,13,FALSE)+VLOOKUP($C82,'12. Hypothèses'!$C$21:$X$50,17,FALSE),0),"")</f>
        <v/>
      </c>
      <c r="J82" s="163" t="str">
        <f>IFERROR(IF(VLOOKUP('12. Waterfall'!$C82,'12. Hypothèses'!$C$21:$X$50,12,FALSE)='12. Waterfall'!J$53,VLOOKUP('12. Waterfall'!$C82,'12. Hypothèses'!$C$21:$X$50,13,FALSE)+VLOOKUP($C82,'12. Hypothèses'!$C$21:$X$50,17,FALSE),0),"")</f>
        <v/>
      </c>
      <c r="K82" s="163" t="str">
        <f>IFERROR(IF(VLOOKUP('12. Waterfall'!$C82,'12. Hypothèses'!$C$21:$X$50,12,FALSE)='12. Waterfall'!K$53,VLOOKUP('12. Waterfall'!$C82,'12. Hypothèses'!$C$21:$X$50,13,FALSE)+VLOOKUP($C82,'12. Hypothèses'!$C$21:$X$50,17,FALSE),0),"")</f>
        <v/>
      </c>
      <c r="L82" s="163" t="str">
        <f>IFERROR(IF(VLOOKUP('12. Waterfall'!$C82,'12. Hypothèses'!$C$21:$X$50,12,FALSE)='12. Waterfall'!L$53,VLOOKUP('12. Waterfall'!$C82,'12. Hypothèses'!$C$21:$X$50,13,FALSE)+VLOOKUP($C82,'12. Hypothèses'!$C$21:$X$50,17,FALSE),0),"")</f>
        <v/>
      </c>
      <c r="M82" s="163" t="str">
        <f>IFERROR(IF(VLOOKUP('12. Waterfall'!$C82,'12. Hypothèses'!$C$21:$X$50,12,FALSE)='12. Waterfall'!M$53,VLOOKUP('12. Waterfall'!$C82,'12. Hypothèses'!$C$21:$X$50,13,FALSE)+VLOOKUP($C82,'12. Hypothèses'!$C$21:$X$50,17,FALSE),0),"")</f>
        <v/>
      </c>
    </row>
    <row r="83" spans="2:14" outlineLevel="1" x14ac:dyDescent="0.35">
      <c r="C83" s="162" t="str">
        <f t="shared" si="6"/>
        <v/>
      </c>
      <c r="D83" s="163" t="str">
        <f>IFERROR(IF(VLOOKUP('12. Waterfall'!$C83,'12. Hypothèses'!$C$21:$X$50,12,FALSE)='12. Waterfall'!D$53,VLOOKUP('12. Waterfall'!$C83,'12. Hypothèses'!$C$21:$X$50,13,FALSE)+VLOOKUP($C83,'12. Hypothèses'!$C$21:$X$50,17,FALSE),0),"")</f>
        <v/>
      </c>
      <c r="E83" s="163" t="str">
        <f>IFERROR(IF(VLOOKUP('12. Waterfall'!$C83,'12. Hypothèses'!$C$21:$X$50,12,FALSE)='12. Waterfall'!E$53,VLOOKUP('12. Waterfall'!$C83,'12. Hypothèses'!$C$21:$X$50,13,FALSE)+VLOOKUP($C83,'12. Hypothèses'!$C$21:$X$50,17,FALSE),0),"")</f>
        <v/>
      </c>
      <c r="F83" s="163" t="str">
        <f>IFERROR(IF(VLOOKUP('12. Waterfall'!$C83,'12. Hypothèses'!$C$21:$X$50,12,FALSE)='12. Waterfall'!F$53,VLOOKUP('12. Waterfall'!$C83,'12. Hypothèses'!$C$21:$X$50,13,FALSE)+VLOOKUP($C83,'12. Hypothèses'!$C$21:$X$50,17,FALSE),0),"")</f>
        <v/>
      </c>
      <c r="G83" s="163" t="str">
        <f>IFERROR(IF(VLOOKUP('12. Waterfall'!$C83,'12. Hypothèses'!$C$21:$X$50,12,FALSE)='12. Waterfall'!G$53,VLOOKUP('12. Waterfall'!$C83,'12. Hypothèses'!$C$21:$X$50,13,FALSE)+VLOOKUP($C83,'12. Hypothèses'!$C$21:$X$50,17,FALSE),0),"")</f>
        <v/>
      </c>
      <c r="H83" s="163" t="str">
        <f>IFERROR(IF(VLOOKUP('12. Waterfall'!$C83,'12. Hypothèses'!$C$21:$X$50,12,FALSE)='12. Waterfall'!H$53,VLOOKUP('12. Waterfall'!$C83,'12. Hypothèses'!$C$21:$X$50,13,FALSE)+VLOOKUP($C83,'12. Hypothèses'!$C$21:$X$50,17,FALSE),0),"")</f>
        <v/>
      </c>
      <c r="I83" s="163" t="str">
        <f>IFERROR(IF(VLOOKUP('12. Waterfall'!$C83,'12. Hypothèses'!$C$21:$X$50,12,FALSE)='12. Waterfall'!I$53,VLOOKUP('12. Waterfall'!$C83,'12. Hypothèses'!$C$21:$X$50,13,FALSE)+VLOOKUP($C83,'12. Hypothèses'!$C$21:$X$50,17,FALSE),0),"")</f>
        <v/>
      </c>
      <c r="J83" s="163" t="str">
        <f>IFERROR(IF(VLOOKUP('12. Waterfall'!$C83,'12. Hypothèses'!$C$21:$X$50,12,FALSE)='12. Waterfall'!J$53,VLOOKUP('12. Waterfall'!$C83,'12. Hypothèses'!$C$21:$X$50,13,FALSE)+VLOOKUP($C83,'12. Hypothèses'!$C$21:$X$50,17,FALSE),0),"")</f>
        <v/>
      </c>
      <c r="K83" s="163" t="str">
        <f>IFERROR(IF(VLOOKUP('12. Waterfall'!$C83,'12. Hypothèses'!$C$21:$X$50,12,FALSE)='12. Waterfall'!K$53,VLOOKUP('12. Waterfall'!$C83,'12. Hypothèses'!$C$21:$X$50,13,FALSE)+VLOOKUP($C83,'12. Hypothèses'!$C$21:$X$50,17,FALSE),0),"")</f>
        <v/>
      </c>
      <c r="L83" s="163" t="str">
        <f>IFERROR(IF(VLOOKUP('12. Waterfall'!$C83,'12. Hypothèses'!$C$21:$X$50,12,FALSE)='12. Waterfall'!L$53,VLOOKUP('12. Waterfall'!$C83,'12. Hypothèses'!$C$21:$X$50,13,FALSE)+VLOOKUP($C83,'12. Hypothèses'!$C$21:$X$50,17,FALSE),0),"")</f>
        <v/>
      </c>
      <c r="M83" s="163" t="str">
        <f>IFERROR(IF(VLOOKUP('12. Waterfall'!$C83,'12. Hypothèses'!$C$21:$X$50,12,FALSE)='12. Waterfall'!M$53,VLOOKUP('12. Waterfall'!$C83,'12. Hypothèses'!$C$21:$X$50,13,FALSE)+VLOOKUP($C83,'12. Hypothèses'!$C$21:$X$50,17,FALSE),0),"")</f>
        <v/>
      </c>
    </row>
    <row r="84" spans="2:14" ht="10.5" x14ac:dyDescent="0.35">
      <c r="C84" s="149" t="s">
        <v>21</v>
      </c>
      <c r="D84" s="155">
        <f>SUM(D54:D83)</f>
        <v>0</v>
      </c>
      <c r="E84" s="155">
        <f>SUM(E54:E83)</f>
        <v>0</v>
      </c>
      <c r="F84" s="155">
        <f t="shared" ref="F84:M84" si="7">SUM(F54:F83)</f>
        <v>0</v>
      </c>
      <c r="G84" s="155">
        <f t="shared" si="7"/>
        <v>0</v>
      </c>
      <c r="H84" s="155">
        <f t="shared" si="7"/>
        <v>0</v>
      </c>
      <c r="I84" s="155">
        <f t="shared" si="7"/>
        <v>0</v>
      </c>
      <c r="J84" s="155">
        <f t="shared" si="7"/>
        <v>0</v>
      </c>
      <c r="K84" s="155">
        <f t="shared" si="7"/>
        <v>0</v>
      </c>
      <c r="L84" s="155">
        <f t="shared" si="7"/>
        <v>0</v>
      </c>
      <c r="M84" s="155">
        <f t="shared" si="7"/>
        <v>0</v>
      </c>
      <c r="N84" s="156">
        <f>SUM(D84:M84)</f>
        <v>0</v>
      </c>
    </row>
    <row r="85" spans="2:14" x14ac:dyDescent="0.35">
      <c r="C85" s="150" t="s">
        <v>110</v>
      </c>
      <c r="D85" s="151">
        <f>SUM(D54:D83)</f>
        <v>0</v>
      </c>
      <c r="E85" s="151">
        <f t="shared" ref="E85:M85" si="8">SUM(E54:E83)</f>
        <v>0</v>
      </c>
      <c r="F85" s="151">
        <f t="shared" si="8"/>
        <v>0</v>
      </c>
      <c r="G85" s="151">
        <f t="shared" si="8"/>
        <v>0</v>
      </c>
      <c r="H85" s="151">
        <f t="shared" si="8"/>
        <v>0</v>
      </c>
      <c r="I85" s="151">
        <f t="shared" si="8"/>
        <v>0</v>
      </c>
      <c r="J85" s="151">
        <f t="shared" si="8"/>
        <v>0</v>
      </c>
      <c r="K85" s="151">
        <f t="shared" si="8"/>
        <v>0</v>
      </c>
      <c r="L85" s="151">
        <f t="shared" si="8"/>
        <v>0</v>
      </c>
      <c r="M85" s="151">
        <f t="shared" si="8"/>
        <v>0</v>
      </c>
    </row>
    <row r="86" spans="2:14" ht="10.5" thickBot="1" x14ac:dyDescent="0.4">
      <c r="C86" s="165" t="s">
        <v>111</v>
      </c>
      <c r="D86" s="166">
        <f>D85</f>
        <v>0</v>
      </c>
      <c r="E86" s="166">
        <f>E85+D86</f>
        <v>0</v>
      </c>
      <c r="F86" s="166">
        <f t="shared" ref="F86:M86" si="9">F85+E86</f>
        <v>0</v>
      </c>
      <c r="G86" s="166">
        <f t="shared" si="9"/>
        <v>0</v>
      </c>
      <c r="H86" s="166">
        <f t="shared" si="9"/>
        <v>0</v>
      </c>
      <c r="I86" s="166">
        <f t="shared" si="9"/>
        <v>0</v>
      </c>
      <c r="J86" s="166">
        <f t="shared" si="9"/>
        <v>0</v>
      </c>
      <c r="K86" s="166">
        <f t="shared" si="9"/>
        <v>0</v>
      </c>
      <c r="L86" s="166">
        <f t="shared" si="9"/>
        <v>0</v>
      </c>
      <c r="M86" s="166">
        <f t="shared" si="9"/>
        <v>0</v>
      </c>
    </row>
    <row r="87" spans="2:14" ht="10.5" thickBot="1" x14ac:dyDescent="0.4"/>
    <row r="88" spans="2:14" ht="11.5" thickTop="1" thickBot="1" x14ac:dyDescent="0.4">
      <c r="B88" s="145">
        <v>3</v>
      </c>
      <c r="C88" s="167" t="s">
        <v>112</v>
      </c>
      <c r="D88" s="146"/>
      <c r="E88" s="146"/>
      <c r="F88" s="146"/>
      <c r="G88" s="146"/>
      <c r="H88" s="146"/>
      <c r="I88" s="146"/>
      <c r="J88" s="146"/>
      <c r="K88" s="146"/>
      <c r="L88" s="146"/>
      <c r="M88" s="146"/>
    </row>
    <row r="89" spans="2:14" ht="11" thickTop="1" x14ac:dyDescent="0.35">
      <c r="D89" s="149" t="str">
        <f t="shared" ref="D89:M89" si="10">D53</f>
        <v>Année 1</v>
      </c>
      <c r="E89" s="149" t="str">
        <f t="shared" si="10"/>
        <v>Année 2</v>
      </c>
      <c r="F89" s="149" t="str">
        <f t="shared" si="10"/>
        <v>Année 3</v>
      </c>
      <c r="G89" s="149" t="str">
        <f t="shared" si="10"/>
        <v>Année 4</v>
      </c>
      <c r="H89" s="149" t="str">
        <f t="shared" si="10"/>
        <v>Année 5</v>
      </c>
      <c r="I89" s="149" t="str">
        <f t="shared" si="10"/>
        <v>Année 6</v>
      </c>
      <c r="J89" s="149" t="str">
        <f t="shared" si="10"/>
        <v>Année 7</v>
      </c>
      <c r="K89" s="149" t="str">
        <f t="shared" si="10"/>
        <v>Année 8</v>
      </c>
      <c r="L89" s="149" t="str">
        <f t="shared" si="10"/>
        <v>Année 9</v>
      </c>
      <c r="M89" s="149" t="str">
        <f t="shared" si="10"/>
        <v>Année 10</v>
      </c>
    </row>
    <row r="90" spans="2:14" x14ac:dyDescent="0.35">
      <c r="C90" s="162" t="str">
        <f t="shared" ref="C90:C119" si="11">C54</f>
        <v/>
      </c>
      <c r="D90" s="164" t="str">
        <f>IFERROR(IF(VLOOKUP('12. Waterfall'!$C90,'12. Hypothèses'!$C$20:$X$50,12,FALSE)='12. Waterfall'!D$89,(VLOOKUP('12. Waterfall'!$C90,'12. Hypothèses'!$C$20:$X$50,21,FALSE)-(VLOOKUP('12. Waterfall'!$C90,'12. Hypothèses'!$C$20:$X$50,17,FALSE))-(VLOOKUP('12. Waterfall'!$C90,'12. Hypothèses'!$C$20:$X$50,13,FALSE))),0),"")</f>
        <v/>
      </c>
      <c r="E90" s="164" t="str">
        <f>IFERROR(IF(VLOOKUP('12. Waterfall'!$C90,'12. Hypothèses'!$C$20:$X$50,12,FALSE)='12. Waterfall'!E$89,(VLOOKUP('12. Waterfall'!$C90,'12. Hypothèses'!$C$20:$X$50,21,FALSE)-(VLOOKUP('12. Waterfall'!$C90,'12. Hypothèses'!$C$20:$X$50,17,FALSE))-(VLOOKUP('12. Waterfall'!$C90,'12. Hypothèses'!$C$20:$X$50,13,FALSE))),0),"")</f>
        <v/>
      </c>
      <c r="F90" s="164" t="str">
        <f>IFERROR(IF(VLOOKUP('12. Waterfall'!$C90,'12. Hypothèses'!$C$20:$X$50,12,FALSE)='12. Waterfall'!F$89,(VLOOKUP('12. Waterfall'!$C90,'12. Hypothèses'!$C$20:$X$50,21,FALSE)-(VLOOKUP('12. Waterfall'!$C90,'12. Hypothèses'!$C$20:$X$50,17,FALSE))-(VLOOKUP('12. Waterfall'!$C90,'12. Hypothèses'!$C$20:$X$50,13,FALSE))),0),"")</f>
        <v/>
      </c>
      <c r="G90" s="164" t="str">
        <f>IFERROR(IF(VLOOKUP('12. Waterfall'!$C90,'12. Hypothèses'!$C$20:$X$50,12,FALSE)='12. Waterfall'!G$89,(VLOOKUP('12. Waterfall'!$C90,'12. Hypothèses'!$C$20:$X$50,21,FALSE)-(VLOOKUP('12. Waterfall'!$C90,'12. Hypothèses'!$C$20:$X$50,17,FALSE))-(VLOOKUP('12. Waterfall'!$C90,'12. Hypothèses'!$C$20:$X$50,13,FALSE))),0),"")</f>
        <v/>
      </c>
      <c r="H90" s="164" t="str">
        <f>IFERROR(IF(VLOOKUP('12. Waterfall'!$C90,'12. Hypothèses'!$C$20:$X$50,12,FALSE)='12. Waterfall'!H$89,(VLOOKUP('12. Waterfall'!$C90,'12. Hypothèses'!$C$20:$X$50,21,FALSE)-(VLOOKUP('12. Waterfall'!$C90,'12. Hypothèses'!$C$20:$X$50,17,FALSE))-(VLOOKUP('12. Waterfall'!$C90,'12. Hypothèses'!$C$20:$X$50,13,FALSE))),0),"")</f>
        <v/>
      </c>
      <c r="I90" s="164" t="str">
        <f>IFERROR(IF(VLOOKUP('12. Waterfall'!$C90,'12. Hypothèses'!$C$20:$X$50,12,FALSE)='12. Waterfall'!I$89,(VLOOKUP('12. Waterfall'!$C90,'12. Hypothèses'!$C$20:$X$50,21,FALSE)-(VLOOKUP('12. Waterfall'!$C90,'12. Hypothèses'!$C$20:$X$50,17,FALSE))-(VLOOKUP('12. Waterfall'!$C90,'12. Hypothèses'!$C$20:$X$50,13,FALSE))),0),"")</f>
        <v/>
      </c>
      <c r="J90" s="164" t="str">
        <f>IFERROR(IF(VLOOKUP('12. Waterfall'!$C90,'12. Hypothèses'!$C$20:$X$50,12,FALSE)='12. Waterfall'!J$89,(VLOOKUP('12. Waterfall'!$C90,'12. Hypothèses'!$C$20:$X$50,21,FALSE)-(VLOOKUP('12. Waterfall'!$C90,'12. Hypothèses'!$C$20:$X$50,17,FALSE))-(VLOOKUP('12. Waterfall'!$C90,'12. Hypothèses'!$C$20:$X$50,13,FALSE))),0),"")</f>
        <v/>
      </c>
      <c r="K90" s="164" t="str">
        <f>IFERROR(IF(VLOOKUP('12. Waterfall'!$C90,'12. Hypothèses'!$C$20:$X$50,12,FALSE)='12. Waterfall'!K$89,(VLOOKUP('12. Waterfall'!$C90,'12. Hypothèses'!$C$20:$X$50,21,FALSE)-(VLOOKUP('12. Waterfall'!$C90,'12. Hypothèses'!$C$20:$X$50,17,FALSE))-(VLOOKUP('12. Waterfall'!$C90,'12. Hypothèses'!$C$20:$X$50,13,FALSE))),0),"")</f>
        <v/>
      </c>
      <c r="L90" s="164" t="str">
        <f>IFERROR(IF(VLOOKUP('12. Waterfall'!$C90,'12. Hypothèses'!$C$20:$X$50,12,FALSE)='12. Waterfall'!L$89,(VLOOKUP('12. Waterfall'!$C90,'12. Hypothèses'!$C$20:$X$50,21,FALSE)-(VLOOKUP('12. Waterfall'!$C90,'12. Hypothèses'!$C$20:$X$50,17,FALSE))-(VLOOKUP('12. Waterfall'!$C90,'12. Hypothèses'!$C$20:$X$50,13,FALSE))),0),"")</f>
        <v/>
      </c>
      <c r="M90" s="168" t="str">
        <f>IFERROR(IF(VLOOKUP('12. Waterfall'!$C90,'12. Hypothèses'!$C$20:$X$50,12,FALSE)='12. Waterfall'!M$89,(VLOOKUP('12. Waterfall'!$C90,'12. Hypothèses'!$C$20:$X$50,21,FALSE)-(VLOOKUP('12. Waterfall'!$C90,'12. Hypothèses'!$C$20:$X$50,17,FALSE))-(VLOOKUP('12. Waterfall'!$C90,'12. Hypothèses'!$C$20:$X$50,13,FALSE))),0),"")</f>
        <v/>
      </c>
    </row>
    <row r="91" spans="2:14" x14ac:dyDescent="0.35">
      <c r="C91" s="162" t="str">
        <f t="shared" si="11"/>
        <v/>
      </c>
      <c r="D91" s="164" t="str">
        <f>IFERROR(IF(VLOOKUP('12. Waterfall'!$C91,'12. Hypothèses'!$C$20:$X$50,12,FALSE)='12. Waterfall'!D$89,(VLOOKUP('12. Waterfall'!$C91,'12. Hypothèses'!$C$20:$X$50,21,FALSE)-(VLOOKUP('12. Waterfall'!$C91,'12. Hypothèses'!$C$20:$X$50,17,FALSE))-(VLOOKUP('12. Waterfall'!$C91,'12. Hypothèses'!$C$20:$X$50,13,FALSE))),0),"")</f>
        <v/>
      </c>
      <c r="E91" s="164" t="str">
        <f>IFERROR(IF(VLOOKUP('12. Waterfall'!$C91,'12. Hypothèses'!$C$20:$X$50,12,FALSE)='12. Waterfall'!E$89,(VLOOKUP('12. Waterfall'!$C91,'12. Hypothèses'!$C$20:$X$50,21,FALSE)-(VLOOKUP('12. Waterfall'!$C91,'12. Hypothèses'!$C$20:$X$50,17,FALSE))-(VLOOKUP('12. Waterfall'!$C91,'12. Hypothèses'!$C$20:$X$50,13,FALSE))),0),"")</f>
        <v/>
      </c>
      <c r="F91" s="164" t="str">
        <f>IFERROR(IF(VLOOKUP('12. Waterfall'!$C91,'12. Hypothèses'!$C$20:$X$50,12,FALSE)='12. Waterfall'!F$89,(VLOOKUP('12. Waterfall'!$C91,'12. Hypothèses'!$C$20:$X$50,21,FALSE)-(VLOOKUP('12. Waterfall'!$C91,'12. Hypothèses'!$C$20:$X$50,17,FALSE))-(VLOOKUP('12. Waterfall'!$C91,'12. Hypothèses'!$C$20:$X$50,13,FALSE))),0),"")</f>
        <v/>
      </c>
      <c r="G91" s="164" t="str">
        <f>IFERROR(IF(VLOOKUP('12. Waterfall'!$C91,'12. Hypothèses'!$C$20:$X$50,12,FALSE)='12. Waterfall'!G$89,(VLOOKUP('12. Waterfall'!$C91,'12. Hypothèses'!$C$20:$X$50,21,FALSE)-(VLOOKUP('12. Waterfall'!$C91,'12. Hypothèses'!$C$20:$X$50,17,FALSE))-(VLOOKUP('12. Waterfall'!$C91,'12. Hypothèses'!$C$20:$X$50,13,FALSE))),0),"")</f>
        <v/>
      </c>
      <c r="H91" s="164" t="str">
        <f>IFERROR(IF(VLOOKUP('12. Waterfall'!$C91,'12. Hypothèses'!$C$20:$X$50,12,FALSE)='12. Waterfall'!H$89,(VLOOKUP('12. Waterfall'!$C91,'12. Hypothèses'!$C$20:$X$50,21,FALSE)-(VLOOKUP('12. Waterfall'!$C91,'12. Hypothèses'!$C$20:$X$50,17,FALSE))-(VLOOKUP('12. Waterfall'!$C91,'12. Hypothèses'!$C$20:$X$50,13,FALSE))),0),"")</f>
        <v/>
      </c>
      <c r="I91" s="164" t="str">
        <f>IFERROR(IF(VLOOKUP('12. Waterfall'!$C91,'12. Hypothèses'!$C$20:$X$50,12,FALSE)='12. Waterfall'!I$89,(VLOOKUP('12. Waterfall'!$C91,'12. Hypothèses'!$C$20:$X$50,21,FALSE)-(VLOOKUP('12. Waterfall'!$C91,'12. Hypothèses'!$C$20:$X$50,17,FALSE))-(VLOOKUP('12. Waterfall'!$C91,'12. Hypothèses'!$C$20:$X$50,13,FALSE))),0),"")</f>
        <v/>
      </c>
      <c r="J91" s="164" t="str">
        <f>IFERROR(IF(VLOOKUP('12. Waterfall'!$C91,'12. Hypothèses'!$C$20:$X$50,12,FALSE)='12. Waterfall'!J$89,(VLOOKUP('12. Waterfall'!$C91,'12. Hypothèses'!$C$20:$X$50,21,FALSE)-(VLOOKUP('12. Waterfall'!$C91,'12. Hypothèses'!$C$20:$X$50,17,FALSE))-(VLOOKUP('12. Waterfall'!$C91,'12. Hypothèses'!$C$20:$X$50,13,FALSE))),0),"")</f>
        <v/>
      </c>
      <c r="K91" s="164" t="str">
        <f>IFERROR(IF(VLOOKUP('12. Waterfall'!$C91,'12. Hypothèses'!$C$20:$X$50,12,FALSE)='12. Waterfall'!K$89,(VLOOKUP('12. Waterfall'!$C91,'12. Hypothèses'!$C$20:$X$50,21,FALSE)-(VLOOKUP('12. Waterfall'!$C91,'12. Hypothèses'!$C$20:$X$50,17,FALSE))-(VLOOKUP('12. Waterfall'!$C91,'12. Hypothèses'!$C$20:$X$50,13,FALSE))),0),"")</f>
        <v/>
      </c>
      <c r="L91" s="164" t="str">
        <f>IFERROR(IF(VLOOKUP('12. Waterfall'!$C91,'12. Hypothèses'!$C$20:$X$50,12,FALSE)='12. Waterfall'!L$89,(VLOOKUP('12. Waterfall'!$C91,'12. Hypothèses'!$C$20:$X$50,21,FALSE)-(VLOOKUP('12. Waterfall'!$C91,'12. Hypothèses'!$C$20:$X$50,17,FALSE))-(VLOOKUP('12. Waterfall'!$C91,'12. Hypothèses'!$C$20:$X$50,13,FALSE))),0),"")</f>
        <v/>
      </c>
      <c r="M91" s="168" t="str">
        <f>IFERROR(IF(VLOOKUP('12. Waterfall'!$C91,'12. Hypothèses'!$C$20:$X$50,12,FALSE)='12. Waterfall'!M$89,(VLOOKUP('12. Waterfall'!$C91,'12. Hypothèses'!$C$20:$X$50,21,FALSE)-(VLOOKUP('12. Waterfall'!$C91,'12. Hypothèses'!$C$20:$X$50,17,FALSE))-(VLOOKUP('12. Waterfall'!$C91,'12. Hypothèses'!$C$20:$X$50,13,FALSE))),0),"")</f>
        <v/>
      </c>
    </row>
    <row r="92" spans="2:14" x14ac:dyDescent="0.35">
      <c r="C92" s="162" t="str">
        <f t="shared" si="11"/>
        <v/>
      </c>
      <c r="D92" s="164" t="str">
        <f>IFERROR(IF(VLOOKUP('12. Waterfall'!$C92,'12. Hypothèses'!$C$20:$X$50,12,FALSE)='12. Waterfall'!D$89,(VLOOKUP('12. Waterfall'!$C92,'12. Hypothèses'!$C$20:$X$50,21,FALSE)-(VLOOKUP('12. Waterfall'!$C92,'12. Hypothèses'!$C$20:$X$50,17,FALSE))-(VLOOKUP('12. Waterfall'!$C92,'12. Hypothèses'!$C$20:$X$50,13,FALSE))),0),"")</f>
        <v/>
      </c>
      <c r="E92" s="164" t="str">
        <f>IFERROR(IF(VLOOKUP('12. Waterfall'!$C92,'12. Hypothèses'!$C$20:$X$50,12,FALSE)='12. Waterfall'!E$89,(VLOOKUP('12. Waterfall'!$C92,'12. Hypothèses'!$C$20:$X$50,21,FALSE)-(VLOOKUP('12. Waterfall'!$C92,'12. Hypothèses'!$C$20:$X$50,17,FALSE))-(VLOOKUP('12. Waterfall'!$C92,'12. Hypothèses'!$C$20:$X$50,13,FALSE))),0),"")</f>
        <v/>
      </c>
      <c r="F92" s="164" t="str">
        <f>IFERROR(IF(VLOOKUP('12. Waterfall'!$C92,'12. Hypothèses'!$C$20:$X$50,12,FALSE)='12. Waterfall'!F$89,(VLOOKUP('12. Waterfall'!$C92,'12. Hypothèses'!$C$20:$X$50,21,FALSE)-(VLOOKUP('12. Waterfall'!$C92,'12. Hypothèses'!$C$20:$X$50,17,FALSE))-(VLOOKUP('12. Waterfall'!$C92,'12. Hypothèses'!$C$20:$X$50,13,FALSE))),0),"")</f>
        <v/>
      </c>
      <c r="G92" s="164" t="str">
        <f>IFERROR(IF(VLOOKUP('12. Waterfall'!$C92,'12. Hypothèses'!$C$20:$X$50,12,FALSE)='12. Waterfall'!G$89,(VLOOKUP('12. Waterfall'!$C92,'12. Hypothèses'!$C$20:$X$50,21,FALSE)-(VLOOKUP('12. Waterfall'!$C92,'12. Hypothèses'!$C$20:$X$50,17,FALSE))-(VLOOKUP('12. Waterfall'!$C92,'12. Hypothèses'!$C$20:$X$50,13,FALSE))),0),"")</f>
        <v/>
      </c>
      <c r="H92" s="164" t="str">
        <f>IFERROR(IF(VLOOKUP('12. Waterfall'!$C92,'12. Hypothèses'!$C$20:$X$50,12,FALSE)='12. Waterfall'!H$89,(VLOOKUP('12. Waterfall'!$C92,'12. Hypothèses'!$C$20:$X$50,21,FALSE)-(VLOOKUP('12. Waterfall'!$C92,'12. Hypothèses'!$C$20:$X$50,17,FALSE))-(VLOOKUP('12. Waterfall'!$C92,'12. Hypothèses'!$C$20:$X$50,13,FALSE))),0),"")</f>
        <v/>
      </c>
      <c r="I92" s="164" t="str">
        <f>IFERROR(IF(VLOOKUP('12. Waterfall'!$C92,'12. Hypothèses'!$C$20:$X$50,12,FALSE)='12. Waterfall'!I$89,(VLOOKUP('12. Waterfall'!$C92,'12. Hypothèses'!$C$20:$X$50,21,FALSE)-(VLOOKUP('12. Waterfall'!$C92,'12. Hypothèses'!$C$20:$X$50,17,FALSE))-(VLOOKUP('12. Waterfall'!$C92,'12. Hypothèses'!$C$20:$X$50,13,FALSE))),0),"")</f>
        <v/>
      </c>
      <c r="J92" s="164" t="str">
        <f>IFERROR(IF(VLOOKUP('12. Waterfall'!$C92,'12. Hypothèses'!$C$20:$X$50,12,FALSE)='12. Waterfall'!J$89,(VLOOKUP('12. Waterfall'!$C92,'12. Hypothèses'!$C$20:$X$50,21,FALSE)-(VLOOKUP('12. Waterfall'!$C92,'12. Hypothèses'!$C$20:$X$50,17,FALSE))-(VLOOKUP('12. Waterfall'!$C92,'12. Hypothèses'!$C$20:$X$50,13,FALSE))),0),"")</f>
        <v/>
      </c>
      <c r="K92" s="164" t="str">
        <f>IFERROR(IF(VLOOKUP('12. Waterfall'!$C92,'12. Hypothèses'!$C$20:$X$50,12,FALSE)='12. Waterfall'!K$89,(VLOOKUP('12. Waterfall'!$C92,'12. Hypothèses'!$C$20:$X$50,21,FALSE)-(VLOOKUP('12. Waterfall'!$C92,'12. Hypothèses'!$C$20:$X$50,17,FALSE))-(VLOOKUP('12. Waterfall'!$C92,'12. Hypothèses'!$C$20:$X$50,13,FALSE))),0),"")</f>
        <v/>
      </c>
      <c r="L92" s="164" t="str">
        <f>IFERROR(IF(VLOOKUP('12. Waterfall'!$C92,'12. Hypothèses'!$C$20:$X$50,12,FALSE)='12. Waterfall'!L$89,(VLOOKUP('12. Waterfall'!$C92,'12. Hypothèses'!$C$20:$X$50,21,FALSE)-(VLOOKUP('12. Waterfall'!$C92,'12. Hypothèses'!$C$20:$X$50,17,FALSE))-(VLOOKUP('12. Waterfall'!$C92,'12. Hypothèses'!$C$20:$X$50,13,FALSE))),0),"")</f>
        <v/>
      </c>
      <c r="M92" s="168" t="str">
        <f>IFERROR(IF(VLOOKUP('12. Waterfall'!$C92,'12. Hypothèses'!$C$20:$X$50,12,FALSE)='12. Waterfall'!M$89,(VLOOKUP('12. Waterfall'!$C92,'12. Hypothèses'!$C$20:$X$50,21,FALSE)-(VLOOKUP('12. Waterfall'!$C92,'12. Hypothèses'!$C$20:$X$50,17,FALSE))-(VLOOKUP('12. Waterfall'!$C92,'12. Hypothèses'!$C$20:$X$50,13,FALSE))),0),"")</f>
        <v/>
      </c>
    </row>
    <row r="93" spans="2:14" x14ac:dyDescent="0.35">
      <c r="C93" s="162" t="str">
        <f t="shared" si="11"/>
        <v/>
      </c>
      <c r="D93" s="164" t="str">
        <f>IFERROR(IF(VLOOKUP('12. Waterfall'!$C93,'12. Hypothèses'!$C$20:$X$50,12,FALSE)='12. Waterfall'!D$89,(VLOOKUP('12. Waterfall'!$C93,'12. Hypothèses'!$C$20:$X$50,21,FALSE)-(VLOOKUP('12. Waterfall'!$C93,'12. Hypothèses'!$C$20:$X$50,17,FALSE))-(VLOOKUP('12. Waterfall'!$C93,'12. Hypothèses'!$C$20:$X$50,13,FALSE))),0),"")</f>
        <v/>
      </c>
      <c r="E93" s="164" t="str">
        <f>IFERROR(IF(VLOOKUP('12. Waterfall'!$C93,'12. Hypothèses'!$C$20:$X$50,12,FALSE)='12. Waterfall'!E$89,(VLOOKUP('12. Waterfall'!$C93,'12. Hypothèses'!$C$20:$X$50,21,FALSE)-(VLOOKUP('12. Waterfall'!$C93,'12. Hypothèses'!$C$20:$X$50,17,FALSE))-(VLOOKUP('12. Waterfall'!$C93,'12. Hypothèses'!$C$20:$X$50,13,FALSE))),0),"")</f>
        <v/>
      </c>
      <c r="F93" s="164" t="str">
        <f>IFERROR(IF(VLOOKUP('12. Waterfall'!$C93,'12. Hypothèses'!$C$20:$X$50,12,FALSE)='12. Waterfall'!F$89,(VLOOKUP('12. Waterfall'!$C93,'12. Hypothèses'!$C$20:$X$50,21,FALSE)-(VLOOKUP('12. Waterfall'!$C93,'12. Hypothèses'!$C$20:$X$50,17,FALSE))-(VLOOKUP('12. Waterfall'!$C93,'12. Hypothèses'!$C$20:$X$50,13,FALSE))),0),"")</f>
        <v/>
      </c>
      <c r="G93" s="164" t="str">
        <f>IFERROR(IF(VLOOKUP('12. Waterfall'!$C93,'12. Hypothèses'!$C$20:$X$50,12,FALSE)='12. Waterfall'!G$89,(VLOOKUP('12. Waterfall'!$C93,'12. Hypothèses'!$C$20:$X$50,21,FALSE)-(VLOOKUP('12. Waterfall'!$C93,'12. Hypothèses'!$C$20:$X$50,17,FALSE))-(VLOOKUP('12. Waterfall'!$C93,'12. Hypothèses'!$C$20:$X$50,13,FALSE))),0),"")</f>
        <v/>
      </c>
      <c r="H93" s="164" t="str">
        <f>IFERROR(IF(VLOOKUP('12. Waterfall'!$C93,'12. Hypothèses'!$C$20:$X$50,12,FALSE)='12. Waterfall'!H$89,(VLOOKUP('12. Waterfall'!$C93,'12. Hypothèses'!$C$20:$X$50,21,FALSE)-(VLOOKUP('12. Waterfall'!$C93,'12. Hypothèses'!$C$20:$X$50,17,FALSE))-(VLOOKUP('12. Waterfall'!$C93,'12. Hypothèses'!$C$20:$X$50,13,FALSE))),0),"")</f>
        <v/>
      </c>
      <c r="I93" s="164" t="str">
        <f>IFERROR(IF(VLOOKUP('12. Waterfall'!$C93,'12. Hypothèses'!$C$20:$X$50,12,FALSE)='12. Waterfall'!I$89,(VLOOKUP('12. Waterfall'!$C93,'12. Hypothèses'!$C$20:$X$50,21,FALSE)-(VLOOKUP('12. Waterfall'!$C93,'12. Hypothèses'!$C$20:$X$50,17,FALSE))-(VLOOKUP('12. Waterfall'!$C93,'12. Hypothèses'!$C$20:$X$50,13,FALSE))),0),"")</f>
        <v/>
      </c>
      <c r="J93" s="164" t="str">
        <f>IFERROR(IF(VLOOKUP('12. Waterfall'!$C93,'12. Hypothèses'!$C$20:$X$50,12,FALSE)='12. Waterfall'!J$89,(VLOOKUP('12. Waterfall'!$C93,'12. Hypothèses'!$C$20:$X$50,21,FALSE)-(VLOOKUP('12. Waterfall'!$C93,'12. Hypothèses'!$C$20:$X$50,17,FALSE))-(VLOOKUP('12. Waterfall'!$C93,'12. Hypothèses'!$C$20:$X$50,13,FALSE))),0),"")</f>
        <v/>
      </c>
      <c r="K93" s="164" t="str">
        <f>IFERROR(IF(VLOOKUP('12. Waterfall'!$C93,'12. Hypothèses'!$C$20:$X$50,12,FALSE)='12. Waterfall'!K$89,(VLOOKUP('12. Waterfall'!$C93,'12. Hypothèses'!$C$20:$X$50,21,FALSE)-(VLOOKUP('12. Waterfall'!$C93,'12. Hypothèses'!$C$20:$X$50,17,FALSE))-(VLOOKUP('12. Waterfall'!$C93,'12. Hypothèses'!$C$20:$X$50,13,FALSE))),0),"")</f>
        <v/>
      </c>
      <c r="L93" s="164" t="str">
        <f>IFERROR(IF(VLOOKUP('12. Waterfall'!$C93,'12. Hypothèses'!$C$20:$X$50,12,FALSE)='12. Waterfall'!L$89,(VLOOKUP('12. Waterfall'!$C93,'12. Hypothèses'!$C$20:$X$50,21,FALSE)-(VLOOKUP('12. Waterfall'!$C93,'12. Hypothèses'!$C$20:$X$50,17,FALSE))-(VLOOKUP('12. Waterfall'!$C93,'12. Hypothèses'!$C$20:$X$50,13,FALSE))),0),"")</f>
        <v/>
      </c>
      <c r="M93" s="168" t="str">
        <f>IFERROR(IF(VLOOKUP('12. Waterfall'!$C93,'12. Hypothèses'!$C$20:$X$50,12,FALSE)='12. Waterfall'!M$89,(VLOOKUP('12. Waterfall'!$C93,'12. Hypothèses'!$C$20:$X$50,21,FALSE)-(VLOOKUP('12. Waterfall'!$C93,'12. Hypothèses'!$C$20:$X$50,17,FALSE))-(VLOOKUP('12. Waterfall'!$C93,'12. Hypothèses'!$C$20:$X$50,13,FALSE))),0),"")</f>
        <v/>
      </c>
    </row>
    <row r="94" spans="2:14" x14ac:dyDescent="0.35">
      <c r="C94" s="162" t="str">
        <f t="shared" si="11"/>
        <v/>
      </c>
      <c r="D94" s="164" t="str">
        <f>IFERROR(IF(VLOOKUP('12. Waterfall'!$C94,'12. Hypothèses'!$C$20:$X$50,12,FALSE)='12. Waterfall'!D$89,(VLOOKUP('12. Waterfall'!$C94,'12. Hypothèses'!$C$20:$X$50,21,FALSE)-(VLOOKUP('12. Waterfall'!$C94,'12. Hypothèses'!$C$20:$X$50,17,FALSE))-(VLOOKUP('12. Waterfall'!$C94,'12. Hypothèses'!$C$20:$X$50,13,FALSE))),0),"")</f>
        <v/>
      </c>
      <c r="E94" s="164" t="str">
        <f>IFERROR(IF(VLOOKUP('12. Waterfall'!$C94,'12. Hypothèses'!$C$20:$X$50,12,FALSE)='12. Waterfall'!E$89,(VLOOKUP('12. Waterfall'!$C94,'12. Hypothèses'!$C$20:$X$50,21,FALSE)-(VLOOKUP('12. Waterfall'!$C94,'12. Hypothèses'!$C$20:$X$50,17,FALSE))-(VLOOKUP('12. Waterfall'!$C94,'12. Hypothèses'!$C$20:$X$50,13,FALSE))),0),"")</f>
        <v/>
      </c>
      <c r="F94" s="164" t="str">
        <f>IFERROR(IF(VLOOKUP('12. Waterfall'!$C94,'12. Hypothèses'!$C$20:$X$50,12,FALSE)='12. Waterfall'!F$89,(VLOOKUP('12. Waterfall'!$C94,'12. Hypothèses'!$C$20:$X$50,21,FALSE)-(VLOOKUP('12. Waterfall'!$C94,'12. Hypothèses'!$C$20:$X$50,17,FALSE))-(VLOOKUP('12. Waterfall'!$C94,'12. Hypothèses'!$C$20:$X$50,13,FALSE))),0),"")</f>
        <v/>
      </c>
      <c r="G94" s="164" t="str">
        <f>IFERROR(IF(VLOOKUP('12. Waterfall'!$C94,'12. Hypothèses'!$C$20:$X$50,12,FALSE)='12. Waterfall'!G$89,(VLOOKUP('12. Waterfall'!$C94,'12. Hypothèses'!$C$20:$X$50,21,FALSE)-(VLOOKUP('12. Waterfall'!$C94,'12. Hypothèses'!$C$20:$X$50,17,FALSE))-(VLOOKUP('12. Waterfall'!$C94,'12. Hypothèses'!$C$20:$X$50,13,FALSE))),0),"")</f>
        <v/>
      </c>
      <c r="H94" s="164" t="str">
        <f>IFERROR(IF(VLOOKUP('12. Waterfall'!$C94,'12. Hypothèses'!$C$20:$X$50,12,FALSE)='12. Waterfall'!H$89,(VLOOKUP('12. Waterfall'!$C94,'12. Hypothèses'!$C$20:$X$50,21,FALSE)-(VLOOKUP('12. Waterfall'!$C94,'12. Hypothèses'!$C$20:$X$50,17,FALSE))-(VLOOKUP('12. Waterfall'!$C94,'12. Hypothèses'!$C$20:$X$50,13,FALSE))),0),"")</f>
        <v/>
      </c>
      <c r="I94" s="164" t="str">
        <f>IFERROR(IF(VLOOKUP('12. Waterfall'!$C94,'12. Hypothèses'!$C$20:$X$50,12,FALSE)='12. Waterfall'!I$89,(VLOOKUP('12. Waterfall'!$C94,'12. Hypothèses'!$C$20:$X$50,21,FALSE)-(VLOOKUP('12. Waterfall'!$C94,'12. Hypothèses'!$C$20:$X$50,17,FALSE))-(VLOOKUP('12. Waterfall'!$C94,'12. Hypothèses'!$C$20:$X$50,13,FALSE))),0),"")</f>
        <v/>
      </c>
      <c r="J94" s="164" t="str">
        <f>IFERROR(IF(VLOOKUP('12. Waterfall'!$C94,'12. Hypothèses'!$C$20:$X$50,12,FALSE)='12. Waterfall'!J$89,(VLOOKUP('12. Waterfall'!$C94,'12. Hypothèses'!$C$20:$X$50,21,FALSE)-(VLOOKUP('12. Waterfall'!$C94,'12. Hypothèses'!$C$20:$X$50,17,FALSE))-(VLOOKUP('12. Waterfall'!$C94,'12. Hypothèses'!$C$20:$X$50,13,FALSE))),0),"")</f>
        <v/>
      </c>
      <c r="K94" s="164" t="str">
        <f>IFERROR(IF(VLOOKUP('12. Waterfall'!$C94,'12. Hypothèses'!$C$20:$X$50,12,FALSE)='12. Waterfall'!K$89,(VLOOKUP('12. Waterfall'!$C94,'12. Hypothèses'!$C$20:$X$50,21,FALSE)-(VLOOKUP('12. Waterfall'!$C94,'12. Hypothèses'!$C$20:$X$50,17,FALSE))-(VLOOKUP('12. Waterfall'!$C94,'12. Hypothèses'!$C$20:$X$50,13,FALSE))),0),"")</f>
        <v/>
      </c>
      <c r="L94" s="164" t="str">
        <f>IFERROR(IF(VLOOKUP('12. Waterfall'!$C94,'12. Hypothèses'!$C$20:$X$50,12,FALSE)='12. Waterfall'!L$89,(VLOOKUP('12. Waterfall'!$C94,'12. Hypothèses'!$C$20:$X$50,21,FALSE)-(VLOOKUP('12. Waterfall'!$C94,'12. Hypothèses'!$C$20:$X$50,17,FALSE))-(VLOOKUP('12. Waterfall'!$C94,'12. Hypothèses'!$C$20:$X$50,13,FALSE))),0),"")</f>
        <v/>
      </c>
      <c r="M94" s="164" t="str">
        <f>IFERROR(IF(VLOOKUP('12. Waterfall'!$C94,'12. Hypothèses'!$C$20:$X$50,12,FALSE)='12. Waterfall'!M$89,(VLOOKUP('12. Waterfall'!$C94,'12. Hypothèses'!$C$20:$X$50,21,FALSE)-(VLOOKUP('12. Waterfall'!$C94,'12. Hypothèses'!$C$20:$X$50,17,FALSE))-(VLOOKUP('12. Waterfall'!$C94,'12. Hypothèses'!$C$20:$X$50,13,FALSE))),0),"")</f>
        <v/>
      </c>
    </row>
    <row r="95" spans="2:14" x14ac:dyDescent="0.35">
      <c r="C95" s="162" t="str">
        <f t="shared" si="11"/>
        <v/>
      </c>
      <c r="D95" s="164" t="str">
        <f>IFERROR(IF(VLOOKUP('12. Waterfall'!$C95,'12. Hypothèses'!$C$20:$X$50,12,FALSE)='12. Waterfall'!D$89,(VLOOKUP('12. Waterfall'!$C95,'12. Hypothèses'!$C$20:$X$50,21,FALSE)-(VLOOKUP('12. Waterfall'!$C95,'12. Hypothèses'!$C$20:$X$50,17,FALSE))-(VLOOKUP('12. Waterfall'!$C95,'12. Hypothèses'!$C$20:$X$50,13,FALSE))),0),"")</f>
        <v/>
      </c>
      <c r="E95" s="164" t="str">
        <f>IFERROR(IF(VLOOKUP('12. Waterfall'!$C95,'12. Hypothèses'!$C$20:$X$50,12,FALSE)='12. Waterfall'!E$89,(VLOOKUP('12. Waterfall'!$C95,'12. Hypothèses'!$C$20:$X$50,21,FALSE)-(VLOOKUP('12. Waterfall'!$C95,'12. Hypothèses'!$C$20:$X$50,17,FALSE))-(VLOOKUP('12. Waterfall'!$C95,'12. Hypothèses'!$C$20:$X$50,13,FALSE))),0),"")</f>
        <v/>
      </c>
      <c r="F95" s="164" t="str">
        <f>IFERROR(IF(VLOOKUP('12. Waterfall'!$C95,'12. Hypothèses'!$C$20:$X$50,12,FALSE)='12. Waterfall'!F$89,(VLOOKUP('12. Waterfall'!$C95,'12. Hypothèses'!$C$20:$X$50,21,FALSE)-(VLOOKUP('12. Waterfall'!$C95,'12. Hypothèses'!$C$20:$X$50,17,FALSE))-(VLOOKUP('12. Waterfall'!$C95,'12. Hypothèses'!$C$20:$X$50,13,FALSE))),0),"")</f>
        <v/>
      </c>
      <c r="G95" s="164" t="str">
        <f>IFERROR(IF(VLOOKUP('12. Waterfall'!$C95,'12. Hypothèses'!$C$20:$X$50,12,FALSE)='12. Waterfall'!G$89,(VLOOKUP('12. Waterfall'!$C95,'12. Hypothèses'!$C$20:$X$50,21,FALSE)-(VLOOKUP('12. Waterfall'!$C95,'12. Hypothèses'!$C$20:$X$50,17,FALSE))-(VLOOKUP('12. Waterfall'!$C95,'12. Hypothèses'!$C$20:$X$50,13,FALSE))),0),"")</f>
        <v/>
      </c>
      <c r="H95" s="164" t="str">
        <f>IFERROR(IF(VLOOKUP('12. Waterfall'!$C95,'12. Hypothèses'!$C$20:$X$50,12,FALSE)='12. Waterfall'!H$89,(VLOOKUP('12. Waterfall'!$C95,'12. Hypothèses'!$C$20:$X$50,21,FALSE)-(VLOOKUP('12. Waterfall'!$C95,'12. Hypothèses'!$C$20:$X$50,17,FALSE))-(VLOOKUP('12. Waterfall'!$C95,'12. Hypothèses'!$C$20:$X$50,13,FALSE))),0),"")</f>
        <v/>
      </c>
      <c r="I95" s="164" t="str">
        <f>IFERROR(IF(VLOOKUP('12. Waterfall'!$C95,'12. Hypothèses'!$C$20:$X$50,12,FALSE)='12. Waterfall'!I$89,(VLOOKUP('12. Waterfall'!$C95,'12. Hypothèses'!$C$20:$X$50,21,FALSE)-(VLOOKUP('12. Waterfall'!$C95,'12. Hypothèses'!$C$20:$X$50,17,FALSE))-(VLOOKUP('12. Waterfall'!$C95,'12. Hypothèses'!$C$20:$X$50,13,FALSE))),0),"")</f>
        <v/>
      </c>
      <c r="J95" s="164" t="str">
        <f>IFERROR(IF(VLOOKUP('12. Waterfall'!$C95,'12. Hypothèses'!$C$20:$X$50,12,FALSE)='12. Waterfall'!J$89,(VLOOKUP('12. Waterfall'!$C95,'12. Hypothèses'!$C$20:$X$50,21,FALSE)-(VLOOKUP('12. Waterfall'!$C95,'12. Hypothèses'!$C$20:$X$50,17,FALSE))-(VLOOKUP('12. Waterfall'!$C95,'12. Hypothèses'!$C$20:$X$50,13,FALSE))),0),"")</f>
        <v/>
      </c>
      <c r="K95" s="164" t="str">
        <f>IFERROR(IF(VLOOKUP('12. Waterfall'!$C95,'12. Hypothèses'!$C$20:$X$50,12,FALSE)='12. Waterfall'!K$89,(VLOOKUP('12. Waterfall'!$C95,'12. Hypothèses'!$C$20:$X$50,21,FALSE)-(VLOOKUP('12. Waterfall'!$C95,'12. Hypothèses'!$C$20:$X$50,17,FALSE))-(VLOOKUP('12. Waterfall'!$C95,'12. Hypothèses'!$C$20:$X$50,13,FALSE))),0),"")</f>
        <v/>
      </c>
      <c r="L95" s="164" t="str">
        <f>IFERROR(IF(VLOOKUP('12. Waterfall'!$C95,'12. Hypothèses'!$C$20:$X$50,12,FALSE)='12. Waterfall'!L$89,(VLOOKUP('12. Waterfall'!$C95,'12. Hypothèses'!$C$20:$X$50,21,FALSE)-(VLOOKUP('12. Waterfall'!$C95,'12. Hypothèses'!$C$20:$X$50,17,FALSE))-(VLOOKUP('12. Waterfall'!$C95,'12. Hypothèses'!$C$20:$X$50,13,FALSE))),0),"")</f>
        <v/>
      </c>
      <c r="M95" s="168" t="str">
        <f>IFERROR(IF(VLOOKUP('12. Waterfall'!$C95,'12. Hypothèses'!$C$20:$X$50,12,FALSE)='12. Waterfall'!M$89,(VLOOKUP('12. Waterfall'!$C95,'12. Hypothèses'!$C$20:$X$50,21,FALSE)-(VLOOKUP('12. Waterfall'!$C95,'12. Hypothèses'!$C$20:$X$50,17,FALSE))-(VLOOKUP('12. Waterfall'!$C95,'12. Hypothèses'!$C$20:$X$50,13,FALSE))),0),"")</f>
        <v/>
      </c>
    </row>
    <row r="96" spans="2:14" x14ac:dyDescent="0.35">
      <c r="C96" s="162" t="str">
        <f t="shared" si="11"/>
        <v/>
      </c>
      <c r="D96" s="164" t="str">
        <f>IFERROR(IF(VLOOKUP('12. Waterfall'!$C96,'12. Hypothèses'!$C$20:$X$50,12,FALSE)='12. Waterfall'!D$89,(VLOOKUP('12. Waterfall'!$C96,'12. Hypothèses'!$C$20:$X$50,21,FALSE)-(VLOOKUP('12. Waterfall'!$C96,'12. Hypothèses'!$C$20:$X$50,17,FALSE))-(VLOOKUP('12. Waterfall'!$C96,'12. Hypothèses'!$C$20:$X$50,13,FALSE))),0),"")</f>
        <v/>
      </c>
      <c r="E96" s="164" t="str">
        <f>IFERROR(IF(VLOOKUP('12. Waterfall'!$C96,'12. Hypothèses'!$C$20:$X$50,12,FALSE)='12. Waterfall'!E$89,(VLOOKUP('12. Waterfall'!$C96,'12. Hypothèses'!$C$20:$X$50,21,FALSE)-(VLOOKUP('12. Waterfall'!$C96,'12. Hypothèses'!$C$20:$X$50,17,FALSE))-(VLOOKUP('12. Waterfall'!$C96,'12. Hypothèses'!$C$20:$X$50,13,FALSE))),0),"")</f>
        <v/>
      </c>
      <c r="F96" s="164" t="str">
        <f>IFERROR(IF(VLOOKUP('12. Waterfall'!$C96,'12. Hypothèses'!$C$20:$X$50,12,FALSE)='12. Waterfall'!F$89,(VLOOKUP('12. Waterfall'!$C96,'12. Hypothèses'!$C$20:$X$50,21,FALSE)-(VLOOKUP('12. Waterfall'!$C96,'12. Hypothèses'!$C$20:$X$50,17,FALSE))-(VLOOKUP('12. Waterfall'!$C96,'12. Hypothèses'!$C$20:$X$50,13,FALSE))),0),"")</f>
        <v/>
      </c>
      <c r="G96" s="164" t="str">
        <f>IFERROR(IF(VLOOKUP('12. Waterfall'!$C96,'12. Hypothèses'!$C$20:$X$50,12,FALSE)='12. Waterfall'!G$89,(VLOOKUP('12. Waterfall'!$C96,'12. Hypothèses'!$C$20:$X$50,21,FALSE)-(VLOOKUP('12. Waterfall'!$C96,'12. Hypothèses'!$C$20:$X$50,17,FALSE))-(VLOOKUP('12. Waterfall'!$C96,'12. Hypothèses'!$C$20:$X$50,13,FALSE))),0),"")</f>
        <v/>
      </c>
      <c r="H96" s="164" t="str">
        <f>IFERROR(IF(VLOOKUP('12. Waterfall'!$C96,'12. Hypothèses'!$C$20:$X$50,12,FALSE)='12. Waterfall'!H$89,(VLOOKUP('12. Waterfall'!$C96,'12. Hypothèses'!$C$20:$X$50,21,FALSE)-(VLOOKUP('12. Waterfall'!$C96,'12. Hypothèses'!$C$20:$X$50,17,FALSE))-(VLOOKUP('12. Waterfall'!$C96,'12. Hypothèses'!$C$20:$X$50,13,FALSE))),0),"")</f>
        <v/>
      </c>
      <c r="I96" s="164" t="str">
        <f>IFERROR(IF(VLOOKUP('12. Waterfall'!$C96,'12. Hypothèses'!$C$20:$X$50,12,FALSE)='12. Waterfall'!I$89,(VLOOKUP('12. Waterfall'!$C96,'12. Hypothèses'!$C$20:$X$50,21,FALSE)-(VLOOKUP('12. Waterfall'!$C96,'12. Hypothèses'!$C$20:$X$50,17,FALSE))-(VLOOKUP('12. Waterfall'!$C96,'12. Hypothèses'!$C$20:$X$50,13,FALSE))),0),"")</f>
        <v/>
      </c>
      <c r="J96" s="164" t="str">
        <f>IFERROR(IF(VLOOKUP('12. Waterfall'!$C96,'12. Hypothèses'!$C$20:$X$50,12,FALSE)='12. Waterfall'!J$89,(VLOOKUP('12. Waterfall'!$C96,'12. Hypothèses'!$C$20:$X$50,21,FALSE)-(VLOOKUP('12. Waterfall'!$C96,'12. Hypothèses'!$C$20:$X$50,17,FALSE))-(VLOOKUP('12. Waterfall'!$C96,'12. Hypothèses'!$C$20:$X$50,13,FALSE))),0),"")</f>
        <v/>
      </c>
      <c r="K96" s="164" t="str">
        <f>IFERROR(IF(VLOOKUP('12. Waterfall'!$C96,'12. Hypothèses'!$C$20:$X$50,12,FALSE)='12. Waterfall'!K$89,(VLOOKUP('12. Waterfall'!$C96,'12. Hypothèses'!$C$20:$X$50,21,FALSE)-(VLOOKUP('12. Waterfall'!$C96,'12. Hypothèses'!$C$20:$X$50,17,FALSE))-(VLOOKUP('12. Waterfall'!$C96,'12. Hypothèses'!$C$20:$X$50,13,FALSE))),0),"")</f>
        <v/>
      </c>
      <c r="L96" s="164" t="str">
        <f>IFERROR(IF(VLOOKUP('12. Waterfall'!$C96,'12. Hypothèses'!$C$20:$X$50,12,FALSE)='12. Waterfall'!L$89,(VLOOKUP('12. Waterfall'!$C96,'12. Hypothèses'!$C$20:$X$50,21,FALSE)-(VLOOKUP('12. Waterfall'!$C96,'12. Hypothèses'!$C$20:$X$50,17,FALSE))-(VLOOKUP('12. Waterfall'!$C96,'12. Hypothèses'!$C$20:$X$50,13,FALSE))),0),"")</f>
        <v/>
      </c>
      <c r="M96" s="168" t="str">
        <f>IFERROR(IF(VLOOKUP('12. Waterfall'!$C96,'12. Hypothèses'!$C$20:$X$50,12,FALSE)='12. Waterfall'!M$89,(VLOOKUP('12. Waterfall'!$C96,'12. Hypothèses'!$C$20:$X$50,21,FALSE)-(VLOOKUP('12. Waterfall'!$C96,'12. Hypothèses'!$C$20:$X$50,17,FALSE))-(VLOOKUP('12. Waterfall'!$C96,'12. Hypothèses'!$C$20:$X$50,13,FALSE))),0),"")</f>
        <v/>
      </c>
    </row>
    <row r="97" spans="3:13" x14ac:dyDescent="0.35">
      <c r="C97" s="162" t="str">
        <f t="shared" si="11"/>
        <v/>
      </c>
      <c r="D97" s="164" t="str">
        <f>IFERROR(IF(VLOOKUP('12. Waterfall'!$C97,'12. Hypothèses'!$C$20:$X$50,12,FALSE)='12. Waterfall'!D$89,(VLOOKUP('12. Waterfall'!$C97,'12. Hypothèses'!$C$20:$X$50,21,FALSE)-(VLOOKUP('12. Waterfall'!$C97,'12. Hypothèses'!$C$20:$X$50,17,FALSE))-(VLOOKUP('12. Waterfall'!$C97,'12. Hypothèses'!$C$20:$X$50,13,FALSE))),0),"")</f>
        <v/>
      </c>
      <c r="E97" s="164" t="str">
        <f>IFERROR(IF(VLOOKUP('12. Waterfall'!$C97,'12. Hypothèses'!$C$20:$X$50,12,FALSE)='12. Waterfall'!E$89,(VLOOKUP('12. Waterfall'!$C97,'12. Hypothèses'!$C$20:$X$50,21,FALSE)-(VLOOKUP('12. Waterfall'!$C97,'12. Hypothèses'!$C$20:$X$50,17,FALSE))-(VLOOKUP('12. Waterfall'!$C97,'12. Hypothèses'!$C$20:$X$50,13,FALSE))),0),"")</f>
        <v/>
      </c>
      <c r="F97" s="164" t="str">
        <f>IFERROR(IF(VLOOKUP('12. Waterfall'!$C97,'12. Hypothèses'!$C$20:$X$50,12,FALSE)='12. Waterfall'!F$89,(VLOOKUP('12. Waterfall'!$C97,'12. Hypothèses'!$C$20:$X$50,21,FALSE)-(VLOOKUP('12. Waterfall'!$C97,'12. Hypothèses'!$C$20:$X$50,17,FALSE))-(VLOOKUP('12. Waterfall'!$C97,'12. Hypothèses'!$C$20:$X$50,13,FALSE))),0),"")</f>
        <v/>
      </c>
      <c r="G97" s="164" t="str">
        <f>IFERROR(IF(VLOOKUP('12. Waterfall'!$C97,'12. Hypothèses'!$C$20:$X$50,12,FALSE)='12. Waterfall'!G$89,(VLOOKUP('12. Waterfall'!$C97,'12. Hypothèses'!$C$20:$X$50,21,FALSE)-(VLOOKUP('12. Waterfall'!$C97,'12. Hypothèses'!$C$20:$X$50,17,FALSE))-(VLOOKUP('12. Waterfall'!$C97,'12. Hypothèses'!$C$20:$X$50,13,FALSE))),0),"")</f>
        <v/>
      </c>
      <c r="H97" s="164" t="str">
        <f>IFERROR(IF(VLOOKUP('12. Waterfall'!$C97,'12. Hypothèses'!$C$20:$X$50,12,FALSE)='12. Waterfall'!H$89,(VLOOKUP('12. Waterfall'!$C97,'12. Hypothèses'!$C$20:$X$50,21,FALSE)-(VLOOKUP('12. Waterfall'!$C97,'12. Hypothèses'!$C$20:$X$50,17,FALSE))-(VLOOKUP('12. Waterfall'!$C97,'12. Hypothèses'!$C$20:$X$50,13,FALSE))),0),"")</f>
        <v/>
      </c>
      <c r="I97" s="164" t="str">
        <f>IFERROR(IF(VLOOKUP('12. Waterfall'!$C97,'12. Hypothèses'!$C$20:$X$50,12,FALSE)='12. Waterfall'!I$89,(VLOOKUP('12. Waterfall'!$C97,'12. Hypothèses'!$C$20:$X$50,21,FALSE)-(VLOOKUP('12. Waterfall'!$C97,'12. Hypothèses'!$C$20:$X$50,17,FALSE))-(VLOOKUP('12. Waterfall'!$C97,'12. Hypothèses'!$C$20:$X$50,13,FALSE))),0),"")</f>
        <v/>
      </c>
      <c r="J97" s="164" t="str">
        <f>IFERROR(IF(VLOOKUP('12. Waterfall'!$C97,'12. Hypothèses'!$C$20:$X$50,12,FALSE)='12. Waterfall'!J$89,(VLOOKUP('12. Waterfall'!$C97,'12. Hypothèses'!$C$20:$X$50,21,FALSE)-(VLOOKUP('12. Waterfall'!$C97,'12. Hypothèses'!$C$20:$X$50,17,FALSE))-(VLOOKUP('12. Waterfall'!$C97,'12. Hypothèses'!$C$20:$X$50,13,FALSE))),0),"")</f>
        <v/>
      </c>
      <c r="K97" s="164" t="str">
        <f>IFERROR(IF(VLOOKUP('12. Waterfall'!$C97,'12. Hypothèses'!$C$20:$X$50,12,FALSE)='12. Waterfall'!K$89,(VLOOKUP('12. Waterfall'!$C97,'12. Hypothèses'!$C$20:$X$50,21,FALSE)-(VLOOKUP('12. Waterfall'!$C97,'12. Hypothèses'!$C$20:$X$50,17,FALSE))-(VLOOKUP('12. Waterfall'!$C97,'12. Hypothèses'!$C$20:$X$50,13,FALSE))),0),"")</f>
        <v/>
      </c>
      <c r="L97" s="164" t="str">
        <f>IFERROR(IF(VLOOKUP('12. Waterfall'!$C97,'12. Hypothèses'!$C$20:$X$50,12,FALSE)='12. Waterfall'!L$89,(VLOOKUP('12. Waterfall'!$C97,'12. Hypothèses'!$C$20:$X$50,21,FALSE)-(VLOOKUP('12. Waterfall'!$C97,'12. Hypothèses'!$C$20:$X$50,17,FALSE))-(VLOOKUP('12. Waterfall'!$C97,'12. Hypothèses'!$C$20:$X$50,13,FALSE))),0),"")</f>
        <v/>
      </c>
      <c r="M97" s="168" t="str">
        <f>IFERROR(IF(VLOOKUP('12. Waterfall'!$C97,'12. Hypothèses'!$C$20:$X$50,12,FALSE)='12. Waterfall'!M$89,(VLOOKUP('12. Waterfall'!$C97,'12. Hypothèses'!$C$20:$X$50,21,FALSE)-(VLOOKUP('12. Waterfall'!$C97,'12. Hypothèses'!$C$20:$X$50,17,FALSE))-(VLOOKUP('12. Waterfall'!$C97,'12. Hypothèses'!$C$20:$X$50,13,FALSE))),0),"")</f>
        <v/>
      </c>
    </row>
    <row r="98" spans="3:13" x14ac:dyDescent="0.35">
      <c r="C98" s="162" t="str">
        <f t="shared" si="11"/>
        <v/>
      </c>
      <c r="D98" s="164" t="str">
        <f>IFERROR(IF(VLOOKUP('12. Waterfall'!$C98,'12. Hypothèses'!$C$20:$X$50,12,FALSE)='12. Waterfall'!D$89,(VLOOKUP('12. Waterfall'!$C98,'12. Hypothèses'!$C$20:$X$50,21,FALSE)-(VLOOKUP('12. Waterfall'!$C98,'12. Hypothèses'!$C$20:$X$50,17,FALSE))-(VLOOKUP('12. Waterfall'!$C98,'12. Hypothèses'!$C$20:$X$50,13,FALSE))),0),"")</f>
        <v/>
      </c>
      <c r="E98" s="164" t="str">
        <f>IFERROR(IF(VLOOKUP('12. Waterfall'!$C98,'12. Hypothèses'!$C$20:$X$50,12,FALSE)='12. Waterfall'!E$89,(VLOOKUP('12. Waterfall'!$C98,'12. Hypothèses'!$C$20:$X$50,21,FALSE)-(VLOOKUP('12. Waterfall'!$C98,'12. Hypothèses'!$C$20:$X$50,17,FALSE))-(VLOOKUP('12. Waterfall'!$C98,'12. Hypothèses'!$C$20:$X$50,13,FALSE))),0),"")</f>
        <v/>
      </c>
      <c r="F98" s="164" t="str">
        <f>IFERROR(IF(VLOOKUP('12. Waterfall'!$C98,'12. Hypothèses'!$C$20:$X$50,12,FALSE)='12. Waterfall'!F$89,(VLOOKUP('12. Waterfall'!$C98,'12. Hypothèses'!$C$20:$X$50,21,FALSE)-(VLOOKUP('12. Waterfall'!$C98,'12. Hypothèses'!$C$20:$X$50,17,FALSE))-(VLOOKUP('12. Waterfall'!$C98,'12. Hypothèses'!$C$20:$X$50,13,FALSE))),0),"")</f>
        <v/>
      </c>
      <c r="G98" s="164" t="str">
        <f>IFERROR(IF(VLOOKUP('12. Waterfall'!$C98,'12. Hypothèses'!$C$20:$X$50,12,FALSE)='12. Waterfall'!G$89,(VLOOKUP('12. Waterfall'!$C98,'12. Hypothèses'!$C$20:$X$50,21,FALSE)-(VLOOKUP('12. Waterfall'!$C98,'12. Hypothèses'!$C$20:$X$50,17,FALSE))-(VLOOKUP('12. Waterfall'!$C98,'12. Hypothèses'!$C$20:$X$50,13,FALSE))),0),"")</f>
        <v/>
      </c>
      <c r="H98" s="164" t="str">
        <f>IFERROR(IF(VLOOKUP('12. Waterfall'!$C98,'12. Hypothèses'!$C$20:$X$50,12,FALSE)='12. Waterfall'!H$89,(VLOOKUP('12. Waterfall'!$C98,'12. Hypothèses'!$C$20:$X$50,21,FALSE)-(VLOOKUP('12. Waterfall'!$C98,'12. Hypothèses'!$C$20:$X$50,17,FALSE))-(VLOOKUP('12. Waterfall'!$C98,'12. Hypothèses'!$C$20:$X$50,13,FALSE))),0),"")</f>
        <v/>
      </c>
      <c r="I98" s="164" t="str">
        <f>IFERROR(IF(VLOOKUP('12. Waterfall'!$C98,'12. Hypothèses'!$C$20:$X$50,12,FALSE)='12. Waterfall'!I$89,(VLOOKUP('12. Waterfall'!$C98,'12. Hypothèses'!$C$20:$X$50,21,FALSE)-(VLOOKUP('12. Waterfall'!$C98,'12. Hypothèses'!$C$20:$X$50,17,FALSE))-(VLOOKUP('12. Waterfall'!$C98,'12. Hypothèses'!$C$20:$X$50,13,FALSE))),0),"")</f>
        <v/>
      </c>
      <c r="J98" s="164" t="str">
        <f>IFERROR(IF(VLOOKUP('12. Waterfall'!$C98,'12. Hypothèses'!$C$20:$X$50,12,FALSE)='12. Waterfall'!J$89,(VLOOKUP('12. Waterfall'!$C98,'12. Hypothèses'!$C$20:$X$50,21,FALSE)-(VLOOKUP('12. Waterfall'!$C98,'12. Hypothèses'!$C$20:$X$50,17,FALSE))-(VLOOKUP('12. Waterfall'!$C98,'12. Hypothèses'!$C$20:$X$50,13,FALSE))),0),"")</f>
        <v/>
      </c>
      <c r="K98" s="164" t="str">
        <f>IFERROR(IF(VLOOKUP('12. Waterfall'!$C98,'12. Hypothèses'!$C$20:$X$50,12,FALSE)='12. Waterfall'!K$89,(VLOOKUP('12. Waterfall'!$C98,'12. Hypothèses'!$C$20:$X$50,21,FALSE)-(VLOOKUP('12. Waterfall'!$C98,'12. Hypothèses'!$C$20:$X$50,17,FALSE))-(VLOOKUP('12. Waterfall'!$C98,'12. Hypothèses'!$C$20:$X$50,13,FALSE))),0),"")</f>
        <v/>
      </c>
      <c r="L98" s="164" t="str">
        <f>IFERROR(IF(VLOOKUP('12. Waterfall'!$C98,'12. Hypothèses'!$C$20:$X$50,12,FALSE)='12. Waterfall'!L$89,(VLOOKUP('12. Waterfall'!$C98,'12. Hypothèses'!$C$20:$X$50,21,FALSE)-(VLOOKUP('12. Waterfall'!$C98,'12. Hypothèses'!$C$20:$X$50,17,FALSE))-(VLOOKUP('12. Waterfall'!$C98,'12. Hypothèses'!$C$20:$X$50,13,FALSE))),0),"")</f>
        <v/>
      </c>
      <c r="M98" s="164" t="str">
        <f>IFERROR(IF(VLOOKUP('12. Waterfall'!$C98,'12. Hypothèses'!$C$20:$X$50,12,FALSE)='12. Waterfall'!M$89,(VLOOKUP('12. Waterfall'!$C98,'12. Hypothèses'!$C$20:$X$50,21,FALSE)-(VLOOKUP('12. Waterfall'!$C98,'12. Hypothèses'!$C$20:$X$50,17,FALSE))-(VLOOKUP('12. Waterfall'!$C98,'12. Hypothèses'!$C$20:$X$50,13,FALSE))),0),"")</f>
        <v/>
      </c>
    </row>
    <row r="99" spans="3:13" x14ac:dyDescent="0.35">
      <c r="C99" s="162" t="str">
        <f t="shared" si="11"/>
        <v/>
      </c>
      <c r="D99" s="164" t="str">
        <f>IFERROR(IF(VLOOKUP('12. Waterfall'!$C99,'12. Hypothèses'!$C$20:$X$50,12,FALSE)='12. Waterfall'!D$89,(VLOOKUP('12. Waterfall'!$C99,'12. Hypothèses'!$C$20:$X$50,21,FALSE)-(VLOOKUP('12. Waterfall'!$C99,'12. Hypothèses'!$C$20:$X$50,17,FALSE))-(VLOOKUP('12. Waterfall'!$C99,'12. Hypothèses'!$C$20:$X$50,13,FALSE))),0),"")</f>
        <v/>
      </c>
      <c r="E99" s="164" t="str">
        <f>IFERROR(IF(VLOOKUP('12. Waterfall'!$C99,'12. Hypothèses'!$C$20:$X$50,12,FALSE)='12. Waterfall'!E$89,(VLOOKUP('12. Waterfall'!$C99,'12. Hypothèses'!$C$20:$X$50,21,FALSE)-(VLOOKUP('12. Waterfall'!$C99,'12. Hypothèses'!$C$20:$X$50,17,FALSE))-(VLOOKUP('12. Waterfall'!$C99,'12. Hypothèses'!$C$20:$X$50,13,FALSE))),0),"")</f>
        <v/>
      </c>
      <c r="F99" s="164" t="str">
        <f>IFERROR(IF(VLOOKUP('12. Waterfall'!$C99,'12. Hypothèses'!$C$20:$X$50,12,FALSE)='12. Waterfall'!F$89,(VLOOKUP('12. Waterfall'!$C99,'12. Hypothèses'!$C$20:$X$50,21,FALSE)-(VLOOKUP('12. Waterfall'!$C99,'12. Hypothèses'!$C$20:$X$50,17,FALSE))-(VLOOKUP('12. Waterfall'!$C99,'12. Hypothèses'!$C$20:$X$50,13,FALSE))),0),"")</f>
        <v/>
      </c>
      <c r="G99" s="164" t="str">
        <f>IFERROR(IF(VLOOKUP('12. Waterfall'!$C99,'12. Hypothèses'!$C$20:$X$50,12,FALSE)='12. Waterfall'!G$89,(VLOOKUP('12. Waterfall'!$C99,'12. Hypothèses'!$C$20:$X$50,21,FALSE)-(VLOOKUP('12. Waterfall'!$C99,'12. Hypothèses'!$C$20:$X$50,17,FALSE))-(VLOOKUP('12. Waterfall'!$C99,'12. Hypothèses'!$C$20:$X$50,13,FALSE))),0),"")</f>
        <v/>
      </c>
      <c r="H99" s="164" t="str">
        <f>IFERROR(IF(VLOOKUP('12. Waterfall'!$C99,'12. Hypothèses'!$C$20:$X$50,12,FALSE)='12. Waterfall'!H$89,(VLOOKUP('12. Waterfall'!$C99,'12. Hypothèses'!$C$20:$X$50,21,FALSE)-(VLOOKUP('12. Waterfall'!$C99,'12. Hypothèses'!$C$20:$X$50,17,FALSE))-(VLOOKUP('12. Waterfall'!$C99,'12. Hypothèses'!$C$20:$X$50,13,FALSE))),0),"")</f>
        <v/>
      </c>
      <c r="I99" s="164" t="str">
        <f>IFERROR(IF(VLOOKUP('12. Waterfall'!$C99,'12. Hypothèses'!$C$20:$X$50,12,FALSE)='12. Waterfall'!I$89,(VLOOKUP('12. Waterfall'!$C99,'12. Hypothèses'!$C$20:$X$50,21,FALSE)-(VLOOKUP('12. Waterfall'!$C99,'12. Hypothèses'!$C$20:$X$50,17,FALSE))-(VLOOKUP('12. Waterfall'!$C99,'12. Hypothèses'!$C$20:$X$50,13,FALSE))),0),"")</f>
        <v/>
      </c>
      <c r="J99" s="164" t="str">
        <f>IFERROR(IF(VLOOKUP('12. Waterfall'!$C99,'12. Hypothèses'!$C$20:$X$50,12,FALSE)='12. Waterfall'!J$89,(VLOOKUP('12. Waterfall'!$C99,'12. Hypothèses'!$C$20:$X$50,21,FALSE)-(VLOOKUP('12. Waterfall'!$C99,'12. Hypothèses'!$C$20:$X$50,17,FALSE))-(VLOOKUP('12. Waterfall'!$C99,'12. Hypothèses'!$C$20:$X$50,13,FALSE))),0),"")</f>
        <v/>
      </c>
      <c r="K99" s="164" t="str">
        <f>IFERROR(IF(VLOOKUP('12. Waterfall'!$C99,'12. Hypothèses'!$C$20:$X$50,12,FALSE)='12. Waterfall'!K$89,(VLOOKUP('12. Waterfall'!$C99,'12. Hypothèses'!$C$20:$X$50,21,FALSE)-(VLOOKUP('12. Waterfall'!$C99,'12. Hypothèses'!$C$20:$X$50,17,FALSE))-(VLOOKUP('12. Waterfall'!$C99,'12. Hypothèses'!$C$20:$X$50,13,FALSE))),0),"")</f>
        <v/>
      </c>
      <c r="L99" s="164" t="str">
        <f>IFERROR(IF(VLOOKUP('12. Waterfall'!$C99,'12. Hypothèses'!$C$20:$X$50,12,FALSE)='12. Waterfall'!L$89,(VLOOKUP('12. Waterfall'!$C99,'12. Hypothèses'!$C$20:$X$50,21,FALSE)-(VLOOKUP('12. Waterfall'!$C99,'12. Hypothèses'!$C$20:$X$50,17,FALSE))-(VLOOKUP('12. Waterfall'!$C99,'12. Hypothèses'!$C$20:$X$50,13,FALSE))),0),"")</f>
        <v/>
      </c>
      <c r="M99" s="164" t="str">
        <f>IFERROR(IF(VLOOKUP('12. Waterfall'!$C99,'12. Hypothèses'!$C$20:$X$50,12,FALSE)='12. Waterfall'!M$89,(VLOOKUP('12. Waterfall'!$C99,'12. Hypothèses'!$C$20:$X$50,21,FALSE)-(VLOOKUP('12. Waterfall'!$C99,'12. Hypothèses'!$C$20:$X$50,17,FALSE))-(VLOOKUP('12. Waterfall'!$C99,'12. Hypothèses'!$C$20:$X$50,13,FALSE))),0),"")</f>
        <v/>
      </c>
    </row>
    <row r="100" spans="3:13" x14ac:dyDescent="0.35">
      <c r="C100" s="162" t="str">
        <f t="shared" si="11"/>
        <v/>
      </c>
      <c r="D100" s="164" t="str">
        <f>IFERROR(IF(VLOOKUP('12. Waterfall'!$C100,'12. Hypothèses'!$C$20:$X$50,12,FALSE)='12. Waterfall'!D$89,(VLOOKUP('12. Waterfall'!$C100,'12. Hypothèses'!$C$20:$X$50,21,FALSE)-(VLOOKUP('12. Waterfall'!$C100,'12. Hypothèses'!$C$20:$X$50,17,FALSE))-(VLOOKUP('12. Waterfall'!$C100,'12. Hypothèses'!$C$20:$X$50,13,FALSE))),0),"")</f>
        <v/>
      </c>
      <c r="E100" s="164" t="str">
        <f>IFERROR(IF(VLOOKUP('12. Waterfall'!$C100,'12. Hypothèses'!$C$20:$X$50,12,FALSE)='12. Waterfall'!E$89,(VLOOKUP('12. Waterfall'!$C100,'12. Hypothèses'!$C$20:$X$50,21,FALSE)-(VLOOKUP('12. Waterfall'!$C100,'12. Hypothèses'!$C$20:$X$50,17,FALSE))-(VLOOKUP('12. Waterfall'!$C100,'12. Hypothèses'!$C$20:$X$50,13,FALSE))),0),"")</f>
        <v/>
      </c>
      <c r="F100" s="164" t="str">
        <f>IFERROR(IF(VLOOKUP('12. Waterfall'!$C100,'12. Hypothèses'!$C$20:$X$50,12,FALSE)='12. Waterfall'!F$89,(VLOOKUP('12. Waterfall'!$C100,'12. Hypothèses'!$C$20:$X$50,21,FALSE)-(VLOOKUP('12. Waterfall'!$C100,'12. Hypothèses'!$C$20:$X$50,17,FALSE))-(VLOOKUP('12. Waterfall'!$C100,'12. Hypothèses'!$C$20:$X$50,13,FALSE))),0),"")</f>
        <v/>
      </c>
      <c r="G100" s="164" t="str">
        <f>IFERROR(IF(VLOOKUP('12. Waterfall'!$C100,'12. Hypothèses'!$C$20:$X$50,12,FALSE)='12. Waterfall'!G$89,(VLOOKUP('12. Waterfall'!$C100,'12. Hypothèses'!$C$20:$X$50,21,FALSE)-(VLOOKUP('12. Waterfall'!$C100,'12. Hypothèses'!$C$20:$X$50,17,FALSE))-(VLOOKUP('12. Waterfall'!$C100,'12. Hypothèses'!$C$20:$X$50,13,FALSE))),0),"")</f>
        <v/>
      </c>
      <c r="H100" s="164" t="str">
        <f>IFERROR(IF(VLOOKUP('12. Waterfall'!$C100,'12. Hypothèses'!$C$20:$X$50,12,FALSE)='12. Waterfall'!H$89,(VLOOKUP('12. Waterfall'!$C100,'12. Hypothèses'!$C$20:$X$50,21,FALSE)-(VLOOKUP('12. Waterfall'!$C100,'12. Hypothèses'!$C$20:$X$50,17,FALSE))-(VLOOKUP('12. Waterfall'!$C100,'12. Hypothèses'!$C$20:$X$50,13,FALSE))),0),"")</f>
        <v/>
      </c>
      <c r="I100" s="164" t="str">
        <f>IFERROR(IF(VLOOKUP('12. Waterfall'!$C100,'12. Hypothèses'!$C$20:$X$50,12,FALSE)='12. Waterfall'!I$89,(VLOOKUP('12. Waterfall'!$C100,'12. Hypothèses'!$C$20:$X$50,21,FALSE)-(VLOOKUP('12. Waterfall'!$C100,'12. Hypothèses'!$C$20:$X$50,17,FALSE))-(VLOOKUP('12. Waterfall'!$C100,'12. Hypothèses'!$C$20:$X$50,13,FALSE))),0),"")</f>
        <v/>
      </c>
      <c r="J100" s="164" t="str">
        <f>IFERROR(IF(VLOOKUP('12. Waterfall'!$C100,'12. Hypothèses'!$C$20:$X$50,12,FALSE)='12. Waterfall'!J$89,(VLOOKUP('12. Waterfall'!$C100,'12. Hypothèses'!$C$20:$X$50,21,FALSE)-(VLOOKUP('12. Waterfall'!$C100,'12. Hypothèses'!$C$20:$X$50,17,FALSE))-(VLOOKUP('12. Waterfall'!$C100,'12. Hypothèses'!$C$20:$X$50,13,FALSE))),0),"")</f>
        <v/>
      </c>
      <c r="K100" s="164" t="str">
        <f>IFERROR(IF(VLOOKUP('12. Waterfall'!$C100,'12. Hypothèses'!$C$20:$X$50,12,FALSE)='12. Waterfall'!K$89,(VLOOKUP('12. Waterfall'!$C100,'12. Hypothèses'!$C$20:$X$50,21,FALSE)-(VLOOKUP('12. Waterfall'!$C100,'12. Hypothèses'!$C$20:$X$50,17,FALSE))-(VLOOKUP('12. Waterfall'!$C100,'12. Hypothèses'!$C$20:$X$50,13,FALSE))),0),"")</f>
        <v/>
      </c>
      <c r="L100" s="164" t="str">
        <f>IFERROR(IF(VLOOKUP('12. Waterfall'!$C100,'12. Hypothèses'!$C$20:$X$50,12,FALSE)='12. Waterfall'!L$89,(VLOOKUP('12. Waterfall'!$C100,'12. Hypothèses'!$C$20:$X$50,21,FALSE)-(VLOOKUP('12. Waterfall'!$C100,'12. Hypothèses'!$C$20:$X$50,17,FALSE))-(VLOOKUP('12. Waterfall'!$C100,'12. Hypothèses'!$C$20:$X$50,13,FALSE))),0),"")</f>
        <v/>
      </c>
      <c r="M100" s="168" t="str">
        <f>IFERROR(IF(VLOOKUP('12. Waterfall'!$C100,'12. Hypothèses'!$C$20:$X$50,12,FALSE)='12. Waterfall'!M$89,(VLOOKUP('12. Waterfall'!$C100,'12. Hypothèses'!$C$20:$X$50,21,FALSE)-(VLOOKUP('12. Waterfall'!$C100,'12. Hypothèses'!$C$20:$X$50,17,FALSE))-(VLOOKUP('12. Waterfall'!$C100,'12. Hypothèses'!$C$20:$X$50,13,FALSE))),0),"")</f>
        <v/>
      </c>
    </row>
    <row r="101" spans="3:13" x14ac:dyDescent="0.35">
      <c r="C101" s="162" t="str">
        <f t="shared" si="11"/>
        <v/>
      </c>
      <c r="D101" s="164" t="str">
        <f>IFERROR(IF(VLOOKUP('12. Waterfall'!$C101,'12. Hypothèses'!$C$20:$X$50,12,FALSE)='12. Waterfall'!D$89,(VLOOKUP('12. Waterfall'!$C101,'12. Hypothèses'!$C$20:$X$50,21,FALSE)-(VLOOKUP('12. Waterfall'!$C101,'12. Hypothèses'!$C$20:$X$50,17,FALSE))-(VLOOKUP('12. Waterfall'!$C101,'12. Hypothèses'!$C$20:$X$50,13,FALSE))),0),"")</f>
        <v/>
      </c>
      <c r="E101" s="164" t="str">
        <f>IFERROR(IF(VLOOKUP('12. Waterfall'!$C101,'12. Hypothèses'!$C$20:$X$50,12,FALSE)='12. Waterfall'!E$89,(VLOOKUP('12. Waterfall'!$C101,'12. Hypothèses'!$C$20:$X$50,21,FALSE)-(VLOOKUP('12. Waterfall'!$C101,'12. Hypothèses'!$C$20:$X$50,17,FALSE))-(VLOOKUP('12. Waterfall'!$C101,'12. Hypothèses'!$C$20:$X$50,13,FALSE))),0),"")</f>
        <v/>
      </c>
      <c r="F101" s="164" t="str">
        <f>IFERROR(IF(VLOOKUP('12. Waterfall'!$C101,'12. Hypothèses'!$C$20:$X$50,12,FALSE)='12. Waterfall'!F$89,(VLOOKUP('12. Waterfall'!$C101,'12. Hypothèses'!$C$20:$X$50,21,FALSE)-(VLOOKUP('12. Waterfall'!$C101,'12. Hypothèses'!$C$20:$X$50,17,FALSE))-(VLOOKUP('12. Waterfall'!$C101,'12. Hypothèses'!$C$20:$X$50,13,FALSE))),0),"")</f>
        <v/>
      </c>
      <c r="G101" s="164" t="str">
        <f>IFERROR(IF(VLOOKUP('12. Waterfall'!$C101,'12. Hypothèses'!$C$20:$X$50,12,FALSE)='12. Waterfall'!G$89,(VLOOKUP('12. Waterfall'!$C101,'12. Hypothèses'!$C$20:$X$50,21,FALSE)-(VLOOKUP('12. Waterfall'!$C101,'12. Hypothèses'!$C$20:$X$50,17,FALSE))-(VLOOKUP('12. Waterfall'!$C101,'12. Hypothèses'!$C$20:$X$50,13,FALSE))),0),"")</f>
        <v/>
      </c>
      <c r="H101" s="164" t="str">
        <f>IFERROR(IF(VLOOKUP('12. Waterfall'!$C101,'12. Hypothèses'!$C$20:$X$50,12,FALSE)='12. Waterfall'!H$89,(VLOOKUP('12. Waterfall'!$C101,'12. Hypothèses'!$C$20:$X$50,21,FALSE)-(VLOOKUP('12. Waterfall'!$C101,'12. Hypothèses'!$C$20:$X$50,17,FALSE))-(VLOOKUP('12. Waterfall'!$C101,'12. Hypothèses'!$C$20:$X$50,13,FALSE))),0),"")</f>
        <v/>
      </c>
      <c r="I101" s="164" t="str">
        <f>IFERROR(IF(VLOOKUP('12. Waterfall'!$C101,'12. Hypothèses'!$C$20:$X$50,12,FALSE)='12. Waterfall'!I$89,(VLOOKUP('12. Waterfall'!$C101,'12. Hypothèses'!$C$20:$X$50,21,FALSE)-(VLOOKUP('12. Waterfall'!$C101,'12. Hypothèses'!$C$20:$X$50,17,FALSE))-(VLOOKUP('12. Waterfall'!$C101,'12. Hypothèses'!$C$20:$X$50,13,FALSE))),0),"")</f>
        <v/>
      </c>
      <c r="J101" s="164" t="str">
        <f>IFERROR(IF(VLOOKUP('12. Waterfall'!$C101,'12. Hypothèses'!$C$20:$X$50,12,FALSE)='12. Waterfall'!J$89,(VLOOKUP('12. Waterfall'!$C101,'12. Hypothèses'!$C$20:$X$50,21,FALSE)-(VLOOKUP('12. Waterfall'!$C101,'12. Hypothèses'!$C$20:$X$50,17,FALSE))-(VLOOKUP('12. Waterfall'!$C101,'12. Hypothèses'!$C$20:$X$50,13,FALSE))),0),"")</f>
        <v/>
      </c>
      <c r="K101" s="164" t="str">
        <f>IFERROR(IF(VLOOKUP('12. Waterfall'!$C101,'12. Hypothèses'!$C$20:$X$50,12,FALSE)='12. Waterfall'!K$89,(VLOOKUP('12. Waterfall'!$C101,'12. Hypothèses'!$C$20:$X$50,21,FALSE)-(VLOOKUP('12. Waterfall'!$C101,'12. Hypothèses'!$C$20:$X$50,17,FALSE))-(VLOOKUP('12. Waterfall'!$C101,'12. Hypothèses'!$C$20:$X$50,13,FALSE))),0),"")</f>
        <v/>
      </c>
      <c r="L101" s="164" t="str">
        <f>IFERROR(IF(VLOOKUP('12. Waterfall'!$C101,'12. Hypothèses'!$C$20:$X$50,12,FALSE)='12. Waterfall'!L$89,(VLOOKUP('12. Waterfall'!$C101,'12. Hypothèses'!$C$20:$X$50,21,FALSE)-(VLOOKUP('12. Waterfall'!$C101,'12. Hypothèses'!$C$20:$X$50,17,FALSE))-(VLOOKUP('12. Waterfall'!$C101,'12. Hypothèses'!$C$20:$X$50,13,FALSE))),0),"")</f>
        <v/>
      </c>
      <c r="M101" s="168" t="str">
        <f>IFERROR(IF(VLOOKUP('12. Waterfall'!$C101,'12. Hypothèses'!$C$20:$X$50,12,FALSE)='12. Waterfall'!M$89,(VLOOKUP('12. Waterfall'!$C101,'12. Hypothèses'!$C$20:$X$50,21,FALSE)-(VLOOKUP('12. Waterfall'!$C101,'12. Hypothèses'!$C$20:$X$50,17,FALSE))-(VLOOKUP('12. Waterfall'!$C101,'12. Hypothèses'!$C$20:$X$50,13,FALSE))),0),"")</f>
        <v/>
      </c>
    </row>
    <row r="102" spans="3:13" x14ac:dyDescent="0.35">
      <c r="C102" s="162" t="str">
        <f t="shared" si="11"/>
        <v/>
      </c>
      <c r="D102" s="164" t="str">
        <f>IFERROR(IF(VLOOKUP('12. Waterfall'!$C102,'12. Hypothèses'!$C$20:$X$50,12,FALSE)='12. Waterfall'!D$89,(VLOOKUP('12. Waterfall'!$C102,'12. Hypothèses'!$C$20:$X$50,21,FALSE)-(VLOOKUP('12. Waterfall'!$C102,'12. Hypothèses'!$C$20:$X$50,17,FALSE))-(VLOOKUP('12. Waterfall'!$C102,'12. Hypothèses'!$C$20:$X$50,13,FALSE))),0),"")</f>
        <v/>
      </c>
      <c r="E102" s="164" t="str">
        <f>IFERROR(IF(VLOOKUP('12. Waterfall'!$C102,'12. Hypothèses'!$C$20:$X$50,12,FALSE)='12. Waterfall'!E$89,(VLOOKUP('12. Waterfall'!$C102,'12. Hypothèses'!$C$20:$X$50,21,FALSE)-(VLOOKUP('12. Waterfall'!$C102,'12. Hypothèses'!$C$20:$X$50,17,FALSE))-(VLOOKUP('12. Waterfall'!$C102,'12. Hypothèses'!$C$20:$X$50,13,FALSE))),0),"")</f>
        <v/>
      </c>
      <c r="F102" s="164" t="str">
        <f>IFERROR(IF(VLOOKUP('12. Waterfall'!$C102,'12. Hypothèses'!$C$20:$X$50,12,FALSE)='12. Waterfall'!F$89,(VLOOKUP('12. Waterfall'!$C102,'12. Hypothèses'!$C$20:$X$50,21,FALSE)-(VLOOKUP('12. Waterfall'!$C102,'12. Hypothèses'!$C$20:$X$50,17,FALSE))-(VLOOKUP('12. Waterfall'!$C102,'12. Hypothèses'!$C$20:$X$50,13,FALSE))),0),"")</f>
        <v/>
      </c>
      <c r="G102" s="164" t="str">
        <f>IFERROR(IF(VLOOKUP('12. Waterfall'!$C102,'12. Hypothèses'!$C$20:$X$50,12,FALSE)='12. Waterfall'!G$89,(VLOOKUP('12. Waterfall'!$C102,'12. Hypothèses'!$C$20:$X$50,21,FALSE)-(VLOOKUP('12. Waterfall'!$C102,'12. Hypothèses'!$C$20:$X$50,17,FALSE))-(VLOOKUP('12. Waterfall'!$C102,'12. Hypothèses'!$C$20:$X$50,13,FALSE))),0),"")</f>
        <v/>
      </c>
      <c r="H102" s="164" t="str">
        <f>IFERROR(IF(VLOOKUP('12. Waterfall'!$C102,'12. Hypothèses'!$C$20:$X$50,12,FALSE)='12. Waterfall'!H$89,(VLOOKUP('12. Waterfall'!$C102,'12. Hypothèses'!$C$20:$X$50,21,FALSE)-(VLOOKUP('12. Waterfall'!$C102,'12. Hypothèses'!$C$20:$X$50,17,FALSE))-(VLOOKUP('12. Waterfall'!$C102,'12. Hypothèses'!$C$20:$X$50,13,FALSE))),0),"")</f>
        <v/>
      </c>
      <c r="I102" s="164" t="str">
        <f>IFERROR(IF(VLOOKUP('12. Waterfall'!$C102,'12. Hypothèses'!$C$20:$X$50,12,FALSE)='12. Waterfall'!I$89,(VLOOKUP('12. Waterfall'!$C102,'12. Hypothèses'!$C$20:$X$50,21,FALSE)-(VLOOKUP('12. Waterfall'!$C102,'12. Hypothèses'!$C$20:$X$50,17,FALSE))-(VLOOKUP('12. Waterfall'!$C102,'12. Hypothèses'!$C$20:$X$50,13,FALSE))),0),"")</f>
        <v/>
      </c>
      <c r="J102" s="164" t="str">
        <f>IFERROR(IF(VLOOKUP('12. Waterfall'!$C102,'12. Hypothèses'!$C$20:$X$50,12,FALSE)='12. Waterfall'!J$89,(VLOOKUP('12. Waterfall'!$C102,'12. Hypothèses'!$C$20:$X$50,21,FALSE)-(VLOOKUP('12. Waterfall'!$C102,'12. Hypothèses'!$C$20:$X$50,17,FALSE))-(VLOOKUP('12. Waterfall'!$C102,'12. Hypothèses'!$C$20:$X$50,13,FALSE))),0),"")</f>
        <v/>
      </c>
      <c r="K102" s="164" t="str">
        <f>IFERROR(IF(VLOOKUP('12. Waterfall'!$C102,'12. Hypothèses'!$C$20:$X$50,12,FALSE)='12. Waterfall'!K$89,(VLOOKUP('12. Waterfall'!$C102,'12. Hypothèses'!$C$20:$X$50,21,FALSE)-(VLOOKUP('12. Waterfall'!$C102,'12. Hypothèses'!$C$20:$X$50,17,FALSE))-(VLOOKUP('12. Waterfall'!$C102,'12. Hypothèses'!$C$20:$X$50,13,FALSE))),0),"")</f>
        <v/>
      </c>
      <c r="L102" s="164" t="str">
        <f>IFERROR(IF(VLOOKUP('12. Waterfall'!$C102,'12. Hypothèses'!$C$20:$X$50,12,FALSE)='12. Waterfall'!L$89,(VLOOKUP('12. Waterfall'!$C102,'12. Hypothèses'!$C$20:$X$50,21,FALSE)-(VLOOKUP('12. Waterfall'!$C102,'12. Hypothèses'!$C$20:$X$50,17,FALSE))-(VLOOKUP('12. Waterfall'!$C102,'12. Hypothèses'!$C$20:$X$50,13,FALSE))),0),"")</f>
        <v/>
      </c>
      <c r="M102" s="168" t="str">
        <f>IFERROR(IF(VLOOKUP('12. Waterfall'!$C102,'12. Hypothèses'!$C$20:$X$50,12,FALSE)='12. Waterfall'!M$89,(VLOOKUP('12. Waterfall'!$C102,'12. Hypothèses'!$C$20:$X$50,21,FALSE)-(VLOOKUP('12. Waterfall'!$C102,'12. Hypothèses'!$C$20:$X$50,17,FALSE))-(VLOOKUP('12. Waterfall'!$C102,'12. Hypothèses'!$C$20:$X$50,13,FALSE))),0),"")</f>
        <v/>
      </c>
    </row>
    <row r="103" spans="3:13" x14ac:dyDescent="0.35">
      <c r="C103" s="162" t="str">
        <f t="shared" si="11"/>
        <v/>
      </c>
      <c r="D103" s="164" t="str">
        <f>IFERROR(IF(VLOOKUP('12. Waterfall'!$C103,'12. Hypothèses'!$C$20:$X$50,12,FALSE)='12. Waterfall'!D$89,(VLOOKUP('12. Waterfall'!$C103,'12. Hypothèses'!$C$20:$X$50,21,FALSE)-(VLOOKUP('12. Waterfall'!$C103,'12. Hypothèses'!$C$20:$X$50,17,FALSE))-(VLOOKUP('12. Waterfall'!$C103,'12. Hypothèses'!$C$20:$X$50,13,FALSE))),0),"")</f>
        <v/>
      </c>
      <c r="E103" s="164" t="str">
        <f>IFERROR(IF(VLOOKUP('12. Waterfall'!$C103,'12. Hypothèses'!$C$20:$X$50,12,FALSE)='12. Waterfall'!E$89,(VLOOKUP('12. Waterfall'!$C103,'12. Hypothèses'!$C$20:$X$50,21,FALSE)-(VLOOKUP('12. Waterfall'!$C103,'12. Hypothèses'!$C$20:$X$50,17,FALSE))-(VLOOKUP('12. Waterfall'!$C103,'12. Hypothèses'!$C$20:$X$50,13,FALSE))),0),"")</f>
        <v/>
      </c>
      <c r="F103" s="164" t="str">
        <f>IFERROR(IF(VLOOKUP('12. Waterfall'!$C103,'12. Hypothèses'!$C$20:$X$50,12,FALSE)='12. Waterfall'!F$89,(VLOOKUP('12. Waterfall'!$C103,'12. Hypothèses'!$C$20:$X$50,21,FALSE)-(VLOOKUP('12. Waterfall'!$C103,'12. Hypothèses'!$C$20:$X$50,17,FALSE))-(VLOOKUP('12. Waterfall'!$C103,'12. Hypothèses'!$C$20:$X$50,13,FALSE))),0),"")</f>
        <v/>
      </c>
      <c r="G103" s="164" t="str">
        <f>IFERROR(IF(VLOOKUP('12. Waterfall'!$C103,'12. Hypothèses'!$C$20:$X$50,12,FALSE)='12. Waterfall'!G$89,(VLOOKUP('12. Waterfall'!$C103,'12. Hypothèses'!$C$20:$X$50,21,FALSE)-(VLOOKUP('12. Waterfall'!$C103,'12. Hypothèses'!$C$20:$X$50,17,FALSE))-(VLOOKUP('12. Waterfall'!$C103,'12. Hypothèses'!$C$20:$X$50,13,FALSE))),0),"")</f>
        <v/>
      </c>
      <c r="H103" s="164" t="str">
        <f>IFERROR(IF(VLOOKUP('12. Waterfall'!$C103,'12. Hypothèses'!$C$20:$X$50,12,FALSE)='12. Waterfall'!H$89,(VLOOKUP('12. Waterfall'!$C103,'12. Hypothèses'!$C$20:$X$50,21,FALSE)-(VLOOKUP('12. Waterfall'!$C103,'12. Hypothèses'!$C$20:$X$50,17,FALSE))-(VLOOKUP('12. Waterfall'!$C103,'12. Hypothèses'!$C$20:$X$50,13,FALSE))),0),"")</f>
        <v/>
      </c>
      <c r="I103" s="164" t="str">
        <f>IFERROR(IF(VLOOKUP('12. Waterfall'!$C103,'12. Hypothèses'!$C$20:$X$50,12,FALSE)='12. Waterfall'!I$89,(VLOOKUP('12. Waterfall'!$C103,'12. Hypothèses'!$C$20:$X$50,21,FALSE)-(VLOOKUP('12. Waterfall'!$C103,'12. Hypothèses'!$C$20:$X$50,17,FALSE))-(VLOOKUP('12. Waterfall'!$C103,'12. Hypothèses'!$C$20:$X$50,13,FALSE))),0),"")</f>
        <v/>
      </c>
      <c r="J103" s="164" t="str">
        <f>IFERROR(IF(VLOOKUP('12. Waterfall'!$C103,'12. Hypothèses'!$C$20:$X$50,12,FALSE)='12. Waterfall'!J$89,(VLOOKUP('12. Waterfall'!$C103,'12. Hypothèses'!$C$20:$X$50,21,FALSE)-(VLOOKUP('12. Waterfall'!$C103,'12. Hypothèses'!$C$20:$X$50,17,FALSE))-(VLOOKUP('12. Waterfall'!$C103,'12. Hypothèses'!$C$20:$X$50,13,FALSE))),0),"")</f>
        <v/>
      </c>
      <c r="K103" s="164" t="str">
        <f>IFERROR(IF(VLOOKUP('12. Waterfall'!$C103,'12. Hypothèses'!$C$20:$X$50,12,FALSE)='12. Waterfall'!K$89,(VLOOKUP('12. Waterfall'!$C103,'12. Hypothèses'!$C$20:$X$50,21,FALSE)-(VLOOKUP('12. Waterfall'!$C103,'12. Hypothèses'!$C$20:$X$50,17,FALSE))-(VLOOKUP('12. Waterfall'!$C103,'12. Hypothèses'!$C$20:$X$50,13,FALSE))),0),"")</f>
        <v/>
      </c>
      <c r="L103" s="164" t="str">
        <f>IFERROR(IF(VLOOKUP('12. Waterfall'!$C103,'12. Hypothèses'!$C$20:$X$50,12,FALSE)='12. Waterfall'!L$89,(VLOOKUP('12. Waterfall'!$C103,'12. Hypothèses'!$C$20:$X$50,21,FALSE)-(VLOOKUP('12. Waterfall'!$C103,'12. Hypothèses'!$C$20:$X$50,17,FALSE))-(VLOOKUP('12. Waterfall'!$C103,'12. Hypothèses'!$C$20:$X$50,13,FALSE))),0),"")</f>
        <v/>
      </c>
      <c r="M103" s="168" t="str">
        <f>IFERROR(IF(VLOOKUP('12. Waterfall'!$C103,'12. Hypothèses'!$C$20:$X$50,12,FALSE)='12. Waterfall'!M$89,(VLOOKUP('12. Waterfall'!$C103,'12. Hypothèses'!$C$20:$X$50,21,FALSE)-(VLOOKUP('12. Waterfall'!$C103,'12. Hypothèses'!$C$20:$X$50,17,FALSE))-(VLOOKUP('12. Waterfall'!$C103,'12. Hypothèses'!$C$20:$X$50,13,FALSE))),0),"")</f>
        <v/>
      </c>
    </row>
    <row r="104" spans="3:13" x14ac:dyDescent="0.35">
      <c r="C104" s="162" t="str">
        <f t="shared" si="11"/>
        <v/>
      </c>
      <c r="D104" s="164" t="str">
        <f>IFERROR(IF(VLOOKUP('12. Waterfall'!$C104,'12. Hypothèses'!$C$20:$X$50,12,FALSE)='12. Waterfall'!D$89,(VLOOKUP('12. Waterfall'!$C104,'12. Hypothèses'!$C$20:$X$50,21,FALSE)-(VLOOKUP('12. Waterfall'!$C104,'12. Hypothèses'!$C$20:$X$50,17,FALSE))-(VLOOKUP('12. Waterfall'!$C104,'12. Hypothèses'!$C$20:$X$50,13,FALSE))),0),"")</f>
        <v/>
      </c>
      <c r="E104" s="164" t="str">
        <f>IFERROR(IF(VLOOKUP('12. Waterfall'!$C104,'12. Hypothèses'!$C$20:$X$50,12,FALSE)='12. Waterfall'!E$89,(VLOOKUP('12. Waterfall'!$C104,'12. Hypothèses'!$C$20:$X$50,21,FALSE)-(VLOOKUP('12. Waterfall'!$C104,'12. Hypothèses'!$C$20:$X$50,17,FALSE))-(VLOOKUP('12. Waterfall'!$C104,'12. Hypothèses'!$C$20:$X$50,13,FALSE))),0),"")</f>
        <v/>
      </c>
      <c r="F104" s="164" t="str">
        <f>IFERROR(IF(VLOOKUP('12. Waterfall'!$C104,'12. Hypothèses'!$C$20:$X$50,12,FALSE)='12. Waterfall'!F$89,(VLOOKUP('12. Waterfall'!$C104,'12. Hypothèses'!$C$20:$X$50,21,FALSE)-(VLOOKUP('12. Waterfall'!$C104,'12. Hypothèses'!$C$20:$X$50,17,FALSE))-(VLOOKUP('12. Waterfall'!$C104,'12. Hypothèses'!$C$20:$X$50,13,FALSE))),0),"")</f>
        <v/>
      </c>
      <c r="G104" s="164" t="str">
        <f>IFERROR(IF(VLOOKUP('12. Waterfall'!$C104,'12. Hypothèses'!$C$20:$X$50,12,FALSE)='12. Waterfall'!G$89,(VLOOKUP('12. Waterfall'!$C104,'12. Hypothèses'!$C$20:$X$50,21,FALSE)-(VLOOKUP('12. Waterfall'!$C104,'12. Hypothèses'!$C$20:$X$50,17,FALSE))-(VLOOKUP('12. Waterfall'!$C104,'12. Hypothèses'!$C$20:$X$50,13,FALSE))),0),"")</f>
        <v/>
      </c>
      <c r="H104" s="164" t="str">
        <f>IFERROR(IF(VLOOKUP('12. Waterfall'!$C104,'12. Hypothèses'!$C$20:$X$50,12,FALSE)='12. Waterfall'!H$89,(VLOOKUP('12. Waterfall'!$C104,'12. Hypothèses'!$C$20:$X$50,21,FALSE)-(VLOOKUP('12. Waterfall'!$C104,'12. Hypothèses'!$C$20:$X$50,17,FALSE))-(VLOOKUP('12. Waterfall'!$C104,'12. Hypothèses'!$C$20:$X$50,13,FALSE))),0),"")</f>
        <v/>
      </c>
      <c r="I104" s="164" t="str">
        <f>IFERROR(IF(VLOOKUP('12. Waterfall'!$C104,'12. Hypothèses'!$C$20:$X$50,12,FALSE)='12. Waterfall'!I$89,(VLOOKUP('12. Waterfall'!$C104,'12. Hypothèses'!$C$20:$X$50,21,FALSE)-(VLOOKUP('12. Waterfall'!$C104,'12. Hypothèses'!$C$20:$X$50,17,FALSE))-(VLOOKUP('12. Waterfall'!$C104,'12. Hypothèses'!$C$20:$X$50,13,FALSE))),0),"")</f>
        <v/>
      </c>
      <c r="J104" s="164" t="str">
        <f>IFERROR(IF(VLOOKUP('12. Waterfall'!$C104,'12. Hypothèses'!$C$20:$X$50,12,FALSE)='12. Waterfall'!J$89,(VLOOKUP('12. Waterfall'!$C104,'12. Hypothèses'!$C$20:$X$50,21,FALSE)-(VLOOKUP('12. Waterfall'!$C104,'12. Hypothèses'!$C$20:$X$50,17,FALSE))-(VLOOKUP('12. Waterfall'!$C104,'12. Hypothèses'!$C$20:$X$50,13,FALSE))),0),"")</f>
        <v/>
      </c>
      <c r="K104" s="164" t="str">
        <f>IFERROR(IF(VLOOKUP('12. Waterfall'!$C104,'12. Hypothèses'!$C$20:$X$50,12,FALSE)='12. Waterfall'!K$89,(VLOOKUP('12. Waterfall'!$C104,'12. Hypothèses'!$C$20:$X$50,21,FALSE)-(VLOOKUP('12. Waterfall'!$C104,'12. Hypothèses'!$C$20:$X$50,17,FALSE))-(VLOOKUP('12. Waterfall'!$C104,'12. Hypothèses'!$C$20:$X$50,13,FALSE))),0),"")</f>
        <v/>
      </c>
      <c r="L104" s="164" t="str">
        <f>IFERROR(IF(VLOOKUP('12. Waterfall'!$C104,'12. Hypothèses'!$C$20:$X$50,12,FALSE)='12. Waterfall'!L$89,(VLOOKUP('12. Waterfall'!$C104,'12. Hypothèses'!$C$20:$X$50,21,FALSE)-(VLOOKUP('12. Waterfall'!$C104,'12. Hypothèses'!$C$20:$X$50,17,FALSE))-(VLOOKUP('12. Waterfall'!$C104,'12. Hypothèses'!$C$20:$X$50,13,FALSE))),0),"")</f>
        <v/>
      </c>
      <c r="M104" s="168" t="str">
        <f>IFERROR(IF(VLOOKUP('12. Waterfall'!$C104,'12. Hypothèses'!$C$20:$X$50,12,FALSE)='12. Waterfall'!M$89,(VLOOKUP('12. Waterfall'!$C104,'12. Hypothèses'!$C$20:$X$50,21,FALSE)-(VLOOKUP('12. Waterfall'!$C104,'12. Hypothèses'!$C$20:$X$50,17,FALSE))-(VLOOKUP('12. Waterfall'!$C104,'12. Hypothèses'!$C$20:$X$50,13,FALSE))),0),"")</f>
        <v/>
      </c>
    </row>
    <row r="105" spans="3:13" hidden="1" outlineLevel="1" x14ac:dyDescent="0.35">
      <c r="C105" s="162" t="str">
        <f t="shared" si="11"/>
        <v/>
      </c>
      <c r="D105" s="164" t="str">
        <f>IFERROR(IF(VLOOKUP('12. Waterfall'!$C105,'12. Hypothèses'!$C$20:$X$50,12,FALSE)='12. Waterfall'!D$89,(VLOOKUP('12. Waterfall'!$C105,'12. Hypothèses'!$C$20:$X$50,21,FALSE)-(VLOOKUP('12. Waterfall'!$C105,'12. Hypothèses'!$C$20:$X$50,17,FALSE))-(VLOOKUP('12. Waterfall'!$C105,'12. Hypothèses'!$C$20:$X$50,13,FALSE))),0),"")</f>
        <v/>
      </c>
      <c r="E105" s="164" t="str">
        <f>IFERROR(IF(VLOOKUP('12. Waterfall'!$C105,'12. Hypothèses'!$C$20:$X$50,12,FALSE)='12. Waterfall'!E$89,(VLOOKUP('12. Waterfall'!$C105,'12. Hypothèses'!$C$20:$X$50,21,FALSE)-(VLOOKUP('12. Waterfall'!$C105,'12. Hypothèses'!$C$20:$X$50,17,FALSE))-(VLOOKUP('12. Waterfall'!$C105,'12. Hypothèses'!$C$20:$X$50,13,FALSE))),0),"")</f>
        <v/>
      </c>
      <c r="F105" s="164" t="str">
        <f>IFERROR(IF(VLOOKUP('12. Waterfall'!$C105,'12. Hypothèses'!$C$20:$X$50,12,FALSE)='12. Waterfall'!F$89,(VLOOKUP('12. Waterfall'!$C105,'12. Hypothèses'!$C$20:$X$50,21,FALSE)-(VLOOKUP('12. Waterfall'!$C105,'12. Hypothèses'!$C$20:$X$50,17,FALSE))-(VLOOKUP('12. Waterfall'!$C105,'12. Hypothèses'!$C$20:$X$50,13,FALSE))),0),"")</f>
        <v/>
      </c>
      <c r="G105" s="164" t="str">
        <f>IFERROR(IF(VLOOKUP('12. Waterfall'!$C105,'12. Hypothèses'!$C$20:$X$50,12,FALSE)='12. Waterfall'!G$89,(VLOOKUP('12. Waterfall'!$C105,'12. Hypothèses'!$C$20:$X$50,21,FALSE)-(VLOOKUP('12. Waterfall'!$C105,'12. Hypothèses'!$C$20:$X$50,17,FALSE))-(VLOOKUP('12. Waterfall'!$C105,'12. Hypothèses'!$C$20:$X$50,13,FALSE))),0),"")</f>
        <v/>
      </c>
      <c r="H105" s="164" t="str">
        <f>IFERROR(IF(VLOOKUP('12. Waterfall'!$C105,'12. Hypothèses'!$C$20:$X$50,12,FALSE)='12. Waterfall'!H$89,(VLOOKUP('12. Waterfall'!$C105,'12. Hypothèses'!$C$20:$X$50,21,FALSE)-(VLOOKUP('12. Waterfall'!$C105,'12. Hypothèses'!$C$20:$X$50,17,FALSE))-(VLOOKUP('12. Waterfall'!$C105,'12. Hypothèses'!$C$20:$X$50,13,FALSE))),0),"")</f>
        <v/>
      </c>
      <c r="I105" s="164" t="str">
        <f>IFERROR(IF(VLOOKUP('12. Waterfall'!$C105,'12. Hypothèses'!$C$20:$X$50,12,FALSE)='12. Waterfall'!I$89,(VLOOKUP('12. Waterfall'!$C105,'12. Hypothèses'!$C$20:$X$50,21,FALSE)-(VLOOKUP('12. Waterfall'!$C105,'12. Hypothèses'!$C$20:$X$50,17,FALSE))-(VLOOKUP('12. Waterfall'!$C105,'12. Hypothèses'!$C$20:$X$50,13,FALSE))),0),"")</f>
        <v/>
      </c>
      <c r="J105" s="164" t="str">
        <f>IFERROR(IF(VLOOKUP('12. Waterfall'!$C105,'12. Hypothèses'!$C$20:$X$50,12,FALSE)='12. Waterfall'!J$89,(VLOOKUP('12. Waterfall'!$C105,'12. Hypothèses'!$C$20:$X$50,21,FALSE)-(VLOOKUP('12. Waterfall'!$C105,'12. Hypothèses'!$C$20:$X$50,17,FALSE))-(VLOOKUP('12. Waterfall'!$C105,'12. Hypothèses'!$C$20:$X$50,13,FALSE))),0),"")</f>
        <v/>
      </c>
      <c r="K105" s="164" t="str">
        <f>IFERROR(IF(VLOOKUP('12. Waterfall'!$C105,'12. Hypothèses'!$C$20:$X$50,12,FALSE)='12. Waterfall'!K$89,(VLOOKUP('12. Waterfall'!$C105,'12. Hypothèses'!$C$20:$X$50,21,FALSE)-(VLOOKUP('12. Waterfall'!$C105,'12. Hypothèses'!$C$20:$X$50,17,FALSE))-(VLOOKUP('12. Waterfall'!$C105,'12. Hypothèses'!$C$20:$X$50,13,FALSE))),0),"")</f>
        <v/>
      </c>
      <c r="L105" s="164" t="str">
        <f>IFERROR(IF(VLOOKUP('12. Waterfall'!$C105,'12. Hypothèses'!$C$20:$X$50,12,FALSE)='12. Waterfall'!L$89,(VLOOKUP('12. Waterfall'!$C105,'12. Hypothèses'!$C$20:$X$50,21,FALSE)-(VLOOKUP('12. Waterfall'!$C105,'12. Hypothèses'!$C$20:$X$50,17,FALSE))-(VLOOKUP('12. Waterfall'!$C105,'12. Hypothèses'!$C$20:$X$50,13,FALSE))),0),"")</f>
        <v/>
      </c>
      <c r="M105" s="168" t="str">
        <f>IFERROR(IF(VLOOKUP('12. Waterfall'!$C105,'12. Hypothèses'!$C$20:$X$50,12,FALSE)='12. Waterfall'!M$89,(VLOOKUP('12. Waterfall'!$C105,'12. Hypothèses'!$C$20:$X$50,21,FALSE)-(VLOOKUP('12. Waterfall'!$C105,'12. Hypothèses'!$C$20:$X$50,17,FALSE))-(VLOOKUP('12. Waterfall'!$C105,'12. Hypothèses'!$C$20:$X$50,13,FALSE))),0),"")</f>
        <v/>
      </c>
    </row>
    <row r="106" spans="3:13" hidden="1" outlineLevel="1" x14ac:dyDescent="0.35">
      <c r="C106" s="162" t="str">
        <f t="shared" si="11"/>
        <v/>
      </c>
      <c r="D106" s="164" t="str">
        <f>IFERROR(IF(VLOOKUP('12. Waterfall'!$C106,'12. Hypothèses'!$C$20:$X$50,12,FALSE)='12. Waterfall'!D$89,(VLOOKUP('12. Waterfall'!$C106,'12. Hypothèses'!$C$20:$X$50,21,FALSE)-(VLOOKUP('12. Waterfall'!$C106,'12. Hypothèses'!$C$20:$X$50,17,FALSE))-(VLOOKUP('12. Waterfall'!$C106,'12. Hypothèses'!$C$20:$X$50,13,FALSE))),0),"")</f>
        <v/>
      </c>
      <c r="E106" s="164" t="str">
        <f>IFERROR(IF(VLOOKUP('12. Waterfall'!$C106,'12. Hypothèses'!$C$20:$X$50,12,FALSE)='12. Waterfall'!E$89,(VLOOKUP('12. Waterfall'!$C106,'12. Hypothèses'!$C$20:$X$50,21,FALSE)-(VLOOKUP('12. Waterfall'!$C106,'12. Hypothèses'!$C$20:$X$50,17,FALSE))-(VLOOKUP('12. Waterfall'!$C106,'12. Hypothèses'!$C$20:$X$50,13,FALSE))),0),"")</f>
        <v/>
      </c>
      <c r="F106" s="164" t="str">
        <f>IFERROR(IF(VLOOKUP('12. Waterfall'!$C106,'12. Hypothèses'!$C$20:$X$50,12,FALSE)='12. Waterfall'!F$89,(VLOOKUP('12. Waterfall'!$C106,'12. Hypothèses'!$C$20:$X$50,21,FALSE)-(VLOOKUP('12. Waterfall'!$C106,'12. Hypothèses'!$C$20:$X$50,17,FALSE))-(VLOOKUP('12. Waterfall'!$C106,'12. Hypothèses'!$C$20:$X$50,13,FALSE))),0),"")</f>
        <v/>
      </c>
      <c r="G106" s="164" t="str">
        <f>IFERROR(IF(VLOOKUP('12. Waterfall'!$C106,'12. Hypothèses'!$C$20:$X$50,12,FALSE)='12. Waterfall'!G$89,(VLOOKUP('12. Waterfall'!$C106,'12. Hypothèses'!$C$20:$X$50,21,FALSE)-(VLOOKUP('12. Waterfall'!$C106,'12. Hypothèses'!$C$20:$X$50,17,FALSE))-(VLOOKUP('12. Waterfall'!$C106,'12. Hypothèses'!$C$20:$X$50,13,FALSE))),0),"")</f>
        <v/>
      </c>
      <c r="H106" s="164" t="str">
        <f>IFERROR(IF(VLOOKUP('12. Waterfall'!$C106,'12. Hypothèses'!$C$20:$X$50,12,FALSE)='12. Waterfall'!H$89,(VLOOKUP('12. Waterfall'!$C106,'12. Hypothèses'!$C$20:$X$50,21,FALSE)-(VLOOKUP('12. Waterfall'!$C106,'12. Hypothèses'!$C$20:$X$50,17,FALSE))-(VLOOKUP('12. Waterfall'!$C106,'12. Hypothèses'!$C$20:$X$50,13,FALSE))),0),"")</f>
        <v/>
      </c>
      <c r="I106" s="164" t="str">
        <f>IFERROR(IF(VLOOKUP('12. Waterfall'!$C106,'12. Hypothèses'!$C$20:$X$50,12,FALSE)='12. Waterfall'!I$89,(VLOOKUP('12. Waterfall'!$C106,'12. Hypothèses'!$C$20:$X$50,21,FALSE)-(VLOOKUP('12. Waterfall'!$C106,'12. Hypothèses'!$C$20:$X$50,17,FALSE))-(VLOOKUP('12. Waterfall'!$C106,'12. Hypothèses'!$C$20:$X$50,13,FALSE))),0),"")</f>
        <v/>
      </c>
      <c r="J106" s="164" t="str">
        <f>IFERROR(IF(VLOOKUP('12. Waterfall'!$C106,'12. Hypothèses'!$C$20:$X$50,12,FALSE)='12. Waterfall'!J$89,(VLOOKUP('12. Waterfall'!$C106,'12. Hypothèses'!$C$20:$X$50,21,FALSE)-(VLOOKUP('12. Waterfall'!$C106,'12. Hypothèses'!$C$20:$X$50,17,FALSE))-(VLOOKUP('12. Waterfall'!$C106,'12. Hypothèses'!$C$20:$X$50,13,FALSE))),0),"")</f>
        <v/>
      </c>
      <c r="K106" s="164" t="str">
        <f>IFERROR(IF(VLOOKUP('12. Waterfall'!$C106,'12. Hypothèses'!$C$20:$X$50,12,FALSE)='12. Waterfall'!K$89,(VLOOKUP('12. Waterfall'!$C106,'12. Hypothèses'!$C$20:$X$50,21,FALSE)-(VLOOKUP('12. Waterfall'!$C106,'12. Hypothèses'!$C$20:$X$50,17,FALSE))-(VLOOKUP('12. Waterfall'!$C106,'12. Hypothèses'!$C$20:$X$50,13,FALSE))),0),"")</f>
        <v/>
      </c>
      <c r="L106" s="164" t="str">
        <f>IFERROR(IF(VLOOKUP('12. Waterfall'!$C106,'12. Hypothèses'!$C$20:$X$50,12,FALSE)='12. Waterfall'!L$89,(VLOOKUP('12. Waterfall'!$C106,'12. Hypothèses'!$C$20:$X$50,21,FALSE)-(VLOOKUP('12. Waterfall'!$C106,'12. Hypothèses'!$C$20:$X$50,17,FALSE))-(VLOOKUP('12. Waterfall'!$C106,'12. Hypothèses'!$C$20:$X$50,13,FALSE))),0),"")</f>
        <v/>
      </c>
      <c r="M106" s="168" t="str">
        <f>IFERROR(IF(VLOOKUP('12. Waterfall'!$C106,'12. Hypothèses'!$C$20:$X$50,12,FALSE)='12. Waterfall'!M$89,(VLOOKUP('12. Waterfall'!$C106,'12. Hypothèses'!$C$20:$X$50,21,FALSE)-(VLOOKUP('12. Waterfall'!$C106,'12. Hypothèses'!$C$20:$X$50,17,FALSE))-(VLOOKUP('12. Waterfall'!$C106,'12. Hypothèses'!$C$20:$X$50,13,FALSE))),0),"")</f>
        <v/>
      </c>
    </row>
    <row r="107" spans="3:13" hidden="1" outlineLevel="1" x14ac:dyDescent="0.35">
      <c r="C107" s="162" t="str">
        <f t="shared" si="11"/>
        <v/>
      </c>
      <c r="D107" s="164" t="str">
        <f>IFERROR(IF(VLOOKUP('12. Waterfall'!$C107,'12. Hypothèses'!$C$20:$X$50,12,FALSE)='12. Waterfall'!D$89,(VLOOKUP('12. Waterfall'!$C107,'12. Hypothèses'!$C$20:$X$50,21,FALSE)-(VLOOKUP('12. Waterfall'!$C107,'12. Hypothèses'!$C$20:$X$50,17,FALSE))-(VLOOKUP('12. Waterfall'!$C107,'12. Hypothèses'!$C$20:$X$50,13,FALSE))),0),"")</f>
        <v/>
      </c>
      <c r="E107" s="164" t="str">
        <f>IFERROR(IF(VLOOKUP('12. Waterfall'!$C107,'12. Hypothèses'!$C$20:$X$50,12,FALSE)='12. Waterfall'!E$89,(VLOOKUP('12. Waterfall'!$C107,'12. Hypothèses'!$C$20:$X$50,21,FALSE)-(VLOOKUP('12. Waterfall'!$C107,'12. Hypothèses'!$C$20:$X$50,17,FALSE))-(VLOOKUP('12. Waterfall'!$C107,'12. Hypothèses'!$C$20:$X$50,13,FALSE))),0),"")</f>
        <v/>
      </c>
      <c r="F107" s="164" t="str">
        <f>IFERROR(IF(VLOOKUP('12. Waterfall'!$C107,'12. Hypothèses'!$C$20:$X$50,12,FALSE)='12. Waterfall'!F$89,(VLOOKUP('12. Waterfall'!$C107,'12. Hypothèses'!$C$20:$X$50,21,FALSE)-(VLOOKUP('12. Waterfall'!$C107,'12. Hypothèses'!$C$20:$X$50,17,FALSE))-(VLOOKUP('12. Waterfall'!$C107,'12. Hypothèses'!$C$20:$X$50,13,FALSE))),0),"")</f>
        <v/>
      </c>
      <c r="G107" s="164" t="str">
        <f>IFERROR(IF(VLOOKUP('12. Waterfall'!$C107,'12. Hypothèses'!$C$20:$X$50,12,FALSE)='12. Waterfall'!G$89,(VLOOKUP('12. Waterfall'!$C107,'12. Hypothèses'!$C$20:$X$50,21,FALSE)-(VLOOKUP('12. Waterfall'!$C107,'12. Hypothèses'!$C$20:$X$50,17,FALSE))-(VLOOKUP('12. Waterfall'!$C107,'12. Hypothèses'!$C$20:$X$50,13,FALSE))),0),"")</f>
        <v/>
      </c>
      <c r="H107" s="164" t="str">
        <f>IFERROR(IF(VLOOKUP('12. Waterfall'!$C107,'12. Hypothèses'!$C$20:$X$50,12,FALSE)='12. Waterfall'!H$89,(VLOOKUP('12. Waterfall'!$C107,'12. Hypothèses'!$C$20:$X$50,21,FALSE)-(VLOOKUP('12. Waterfall'!$C107,'12. Hypothèses'!$C$20:$X$50,17,FALSE))-(VLOOKUP('12. Waterfall'!$C107,'12. Hypothèses'!$C$20:$X$50,13,FALSE))),0),"")</f>
        <v/>
      </c>
      <c r="I107" s="164" t="str">
        <f>IFERROR(IF(VLOOKUP('12. Waterfall'!$C107,'12. Hypothèses'!$C$20:$X$50,12,FALSE)='12. Waterfall'!I$89,(VLOOKUP('12. Waterfall'!$C107,'12. Hypothèses'!$C$20:$X$50,21,FALSE)-(VLOOKUP('12. Waterfall'!$C107,'12. Hypothèses'!$C$20:$X$50,17,FALSE))-(VLOOKUP('12. Waterfall'!$C107,'12. Hypothèses'!$C$20:$X$50,13,FALSE))),0),"")</f>
        <v/>
      </c>
      <c r="J107" s="164" t="str">
        <f>IFERROR(IF(VLOOKUP('12. Waterfall'!$C107,'12. Hypothèses'!$C$20:$X$50,12,FALSE)='12. Waterfall'!J$89,(VLOOKUP('12. Waterfall'!$C107,'12. Hypothèses'!$C$20:$X$50,21,FALSE)-(VLOOKUP('12. Waterfall'!$C107,'12. Hypothèses'!$C$20:$X$50,17,FALSE))-(VLOOKUP('12. Waterfall'!$C107,'12. Hypothèses'!$C$20:$X$50,13,FALSE))),0),"")</f>
        <v/>
      </c>
      <c r="K107" s="164" t="str">
        <f>IFERROR(IF(VLOOKUP('12. Waterfall'!$C107,'12. Hypothèses'!$C$20:$X$50,12,FALSE)='12. Waterfall'!K$89,(VLOOKUP('12. Waterfall'!$C107,'12. Hypothèses'!$C$20:$X$50,21,FALSE)-(VLOOKUP('12. Waterfall'!$C107,'12. Hypothèses'!$C$20:$X$50,17,FALSE))-(VLOOKUP('12. Waterfall'!$C107,'12. Hypothèses'!$C$20:$X$50,13,FALSE))),0),"")</f>
        <v/>
      </c>
      <c r="L107" s="164" t="str">
        <f>IFERROR(IF(VLOOKUP('12. Waterfall'!$C107,'12. Hypothèses'!$C$20:$X$50,12,FALSE)='12. Waterfall'!L$89,(VLOOKUP('12. Waterfall'!$C107,'12. Hypothèses'!$C$20:$X$50,21,FALSE)-(VLOOKUP('12. Waterfall'!$C107,'12. Hypothèses'!$C$20:$X$50,17,FALSE))-(VLOOKUP('12. Waterfall'!$C107,'12. Hypothèses'!$C$20:$X$50,13,FALSE))),0),"")</f>
        <v/>
      </c>
      <c r="M107" s="168" t="str">
        <f>IFERROR(IF(VLOOKUP('12. Waterfall'!$C107,'12. Hypothèses'!$C$20:$X$50,12,FALSE)='12. Waterfall'!M$89,(VLOOKUP('12. Waterfall'!$C107,'12. Hypothèses'!$C$20:$X$50,21,FALSE)-(VLOOKUP('12. Waterfall'!$C107,'12. Hypothèses'!$C$20:$X$50,17,FALSE))-(VLOOKUP('12. Waterfall'!$C107,'12. Hypothèses'!$C$20:$X$50,13,FALSE))),0),"")</f>
        <v/>
      </c>
    </row>
    <row r="108" spans="3:13" hidden="1" outlineLevel="1" x14ac:dyDescent="0.35">
      <c r="C108" s="162" t="str">
        <f t="shared" si="11"/>
        <v/>
      </c>
      <c r="D108" s="164" t="str">
        <f>IFERROR(IF(VLOOKUP('12. Waterfall'!$C108,'12. Hypothèses'!$C$20:$X$50,12,FALSE)='12. Waterfall'!D$89,(VLOOKUP('12. Waterfall'!$C108,'12. Hypothèses'!$C$20:$X$50,21,FALSE)-(VLOOKUP('12. Waterfall'!$C108,'12. Hypothèses'!$C$20:$X$50,17,FALSE))-(VLOOKUP('12. Waterfall'!$C108,'12. Hypothèses'!$C$20:$X$50,13,FALSE))),0),"")</f>
        <v/>
      </c>
      <c r="E108" s="164" t="str">
        <f>IFERROR(IF(VLOOKUP('12. Waterfall'!$C108,'12. Hypothèses'!$C$20:$X$50,12,FALSE)='12. Waterfall'!E$89,(VLOOKUP('12. Waterfall'!$C108,'12. Hypothèses'!$C$20:$X$50,21,FALSE)-(VLOOKUP('12. Waterfall'!$C108,'12. Hypothèses'!$C$20:$X$50,17,FALSE))-(VLOOKUP('12. Waterfall'!$C108,'12. Hypothèses'!$C$20:$X$50,13,FALSE))),0),"")</f>
        <v/>
      </c>
      <c r="F108" s="164" t="str">
        <f>IFERROR(IF(VLOOKUP('12. Waterfall'!$C108,'12. Hypothèses'!$C$20:$X$50,12,FALSE)='12. Waterfall'!F$89,(VLOOKUP('12. Waterfall'!$C108,'12. Hypothèses'!$C$20:$X$50,21,FALSE)-(VLOOKUP('12. Waterfall'!$C108,'12. Hypothèses'!$C$20:$X$50,17,FALSE))-(VLOOKUP('12. Waterfall'!$C108,'12. Hypothèses'!$C$20:$X$50,13,FALSE))),0),"")</f>
        <v/>
      </c>
      <c r="G108" s="164" t="str">
        <f>IFERROR(IF(VLOOKUP('12. Waterfall'!$C108,'12. Hypothèses'!$C$20:$X$50,12,FALSE)='12. Waterfall'!G$89,(VLOOKUP('12. Waterfall'!$C108,'12. Hypothèses'!$C$20:$X$50,21,FALSE)-(VLOOKUP('12. Waterfall'!$C108,'12. Hypothèses'!$C$20:$X$50,17,FALSE))-(VLOOKUP('12. Waterfall'!$C108,'12. Hypothèses'!$C$20:$X$50,13,FALSE))),0),"")</f>
        <v/>
      </c>
      <c r="H108" s="164" t="str">
        <f>IFERROR(IF(VLOOKUP('12. Waterfall'!$C108,'12. Hypothèses'!$C$20:$X$50,12,FALSE)='12. Waterfall'!H$89,(VLOOKUP('12. Waterfall'!$C108,'12. Hypothèses'!$C$20:$X$50,21,FALSE)-(VLOOKUP('12. Waterfall'!$C108,'12. Hypothèses'!$C$20:$X$50,17,FALSE))-(VLOOKUP('12. Waterfall'!$C108,'12. Hypothèses'!$C$20:$X$50,13,FALSE))),0),"")</f>
        <v/>
      </c>
      <c r="I108" s="164" t="str">
        <f>IFERROR(IF(VLOOKUP('12. Waterfall'!$C108,'12. Hypothèses'!$C$20:$X$50,12,FALSE)='12. Waterfall'!I$89,(VLOOKUP('12. Waterfall'!$C108,'12. Hypothèses'!$C$20:$X$50,21,FALSE)-(VLOOKUP('12. Waterfall'!$C108,'12. Hypothèses'!$C$20:$X$50,17,FALSE))-(VLOOKUP('12. Waterfall'!$C108,'12. Hypothèses'!$C$20:$X$50,13,FALSE))),0),"")</f>
        <v/>
      </c>
      <c r="J108" s="164" t="str">
        <f>IFERROR(IF(VLOOKUP('12. Waterfall'!$C108,'12. Hypothèses'!$C$20:$X$50,12,FALSE)='12. Waterfall'!J$89,(VLOOKUP('12. Waterfall'!$C108,'12. Hypothèses'!$C$20:$X$50,21,FALSE)-(VLOOKUP('12. Waterfall'!$C108,'12. Hypothèses'!$C$20:$X$50,17,FALSE))-(VLOOKUP('12. Waterfall'!$C108,'12. Hypothèses'!$C$20:$X$50,13,FALSE))),0),"")</f>
        <v/>
      </c>
      <c r="K108" s="164" t="str">
        <f>IFERROR(IF(VLOOKUP('12. Waterfall'!$C108,'12. Hypothèses'!$C$20:$X$50,12,FALSE)='12. Waterfall'!K$89,(VLOOKUP('12. Waterfall'!$C108,'12. Hypothèses'!$C$20:$X$50,21,FALSE)-(VLOOKUP('12. Waterfall'!$C108,'12. Hypothèses'!$C$20:$X$50,17,FALSE))-(VLOOKUP('12. Waterfall'!$C108,'12. Hypothèses'!$C$20:$X$50,13,FALSE))),0),"")</f>
        <v/>
      </c>
      <c r="L108" s="164" t="str">
        <f>IFERROR(IF(VLOOKUP('12. Waterfall'!$C108,'12. Hypothèses'!$C$20:$X$50,12,FALSE)='12. Waterfall'!L$89,(VLOOKUP('12. Waterfall'!$C108,'12. Hypothèses'!$C$20:$X$50,21,FALSE)-(VLOOKUP('12. Waterfall'!$C108,'12. Hypothèses'!$C$20:$X$50,17,FALSE))-(VLOOKUP('12. Waterfall'!$C108,'12. Hypothèses'!$C$20:$X$50,13,FALSE))),0),"")</f>
        <v/>
      </c>
      <c r="M108" s="168" t="str">
        <f>IFERROR(IF(VLOOKUP('12. Waterfall'!$C108,'12. Hypothèses'!$C$20:$X$50,12,FALSE)='12. Waterfall'!M$89,(VLOOKUP('12. Waterfall'!$C108,'12. Hypothèses'!$C$20:$X$50,21,FALSE)-(VLOOKUP('12. Waterfall'!$C108,'12. Hypothèses'!$C$20:$X$50,17,FALSE))-(VLOOKUP('12. Waterfall'!$C108,'12. Hypothèses'!$C$20:$X$50,13,FALSE))),0),"")</f>
        <v/>
      </c>
    </row>
    <row r="109" spans="3:13" hidden="1" outlineLevel="1" x14ac:dyDescent="0.35">
      <c r="C109" s="162" t="str">
        <f t="shared" si="11"/>
        <v/>
      </c>
      <c r="D109" s="164" t="str">
        <f>IFERROR(IF(VLOOKUP('12. Waterfall'!$C109,'12. Hypothèses'!$C$20:$X$50,12,FALSE)='12. Waterfall'!D$89,(VLOOKUP('12. Waterfall'!$C109,'12. Hypothèses'!$C$20:$X$50,21,FALSE)-(VLOOKUP('12. Waterfall'!$C109,'12. Hypothèses'!$C$20:$X$50,17,FALSE))-(VLOOKUP('12. Waterfall'!$C109,'12. Hypothèses'!$C$20:$X$50,13,FALSE))),0),"")</f>
        <v/>
      </c>
      <c r="E109" s="164" t="str">
        <f>IFERROR(IF(VLOOKUP('12. Waterfall'!$C109,'12. Hypothèses'!$C$20:$X$50,12,FALSE)='12. Waterfall'!E$89,(VLOOKUP('12. Waterfall'!$C109,'12. Hypothèses'!$C$20:$X$50,21,FALSE)-(VLOOKUP('12. Waterfall'!$C109,'12. Hypothèses'!$C$20:$X$50,17,FALSE))-(VLOOKUP('12. Waterfall'!$C109,'12. Hypothèses'!$C$20:$X$50,13,FALSE))),0),"")</f>
        <v/>
      </c>
      <c r="F109" s="164" t="str">
        <f>IFERROR(IF(VLOOKUP('12. Waterfall'!$C109,'12. Hypothèses'!$C$20:$X$50,12,FALSE)='12. Waterfall'!F$89,(VLOOKUP('12. Waterfall'!$C109,'12. Hypothèses'!$C$20:$X$50,21,FALSE)-(VLOOKUP('12. Waterfall'!$C109,'12. Hypothèses'!$C$20:$X$50,17,FALSE))-(VLOOKUP('12. Waterfall'!$C109,'12. Hypothèses'!$C$20:$X$50,13,FALSE))),0),"")</f>
        <v/>
      </c>
      <c r="G109" s="164" t="str">
        <f>IFERROR(IF(VLOOKUP('12. Waterfall'!$C109,'12. Hypothèses'!$C$20:$X$50,12,FALSE)='12. Waterfall'!G$89,(VLOOKUP('12. Waterfall'!$C109,'12. Hypothèses'!$C$20:$X$50,21,FALSE)-(VLOOKUP('12. Waterfall'!$C109,'12. Hypothèses'!$C$20:$X$50,17,FALSE))-(VLOOKUP('12. Waterfall'!$C109,'12. Hypothèses'!$C$20:$X$50,13,FALSE))),0),"")</f>
        <v/>
      </c>
      <c r="H109" s="164" t="str">
        <f>IFERROR(IF(VLOOKUP('12. Waterfall'!$C109,'12. Hypothèses'!$C$20:$X$50,12,FALSE)='12. Waterfall'!H$89,(VLOOKUP('12. Waterfall'!$C109,'12. Hypothèses'!$C$20:$X$50,21,FALSE)-(VLOOKUP('12. Waterfall'!$C109,'12. Hypothèses'!$C$20:$X$50,17,FALSE))-(VLOOKUP('12. Waterfall'!$C109,'12. Hypothèses'!$C$20:$X$50,13,FALSE))),0),"")</f>
        <v/>
      </c>
      <c r="I109" s="164" t="str">
        <f>IFERROR(IF(VLOOKUP('12. Waterfall'!$C109,'12. Hypothèses'!$C$20:$X$50,12,FALSE)='12. Waterfall'!I$89,(VLOOKUP('12. Waterfall'!$C109,'12. Hypothèses'!$C$20:$X$50,21,FALSE)-(VLOOKUP('12. Waterfall'!$C109,'12. Hypothèses'!$C$20:$X$50,17,FALSE))-(VLOOKUP('12. Waterfall'!$C109,'12. Hypothèses'!$C$20:$X$50,13,FALSE))),0),"")</f>
        <v/>
      </c>
      <c r="J109" s="164" t="str">
        <f>IFERROR(IF(VLOOKUP('12. Waterfall'!$C109,'12. Hypothèses'!$C$20:$X$50,12,FALSE)='12. Waterfall'!J$89,(VLOOKUP('12. Waterfall'!$C109,'12. Hypothèses'!$C$20:$X$50,21,FALSE)-(VLOOKUP('12. Waterfall'!$C109,'12. Hypothèses'!$C$20:$X$50,17,FALSE))-(VLOOKUP('12. Waterfall'!$C109,'12. Hypothèses'!$C$20:$X$50,13,FALSE))),0),"")</f>
        <v/>
      </c>
      <c r="K109" s="164" t="str">
        <f>IFERROR(IF(VLOOKUP('12. Waterfall'!$C109,'12. Hypothèses'!$C$20:$X$50,12,FALSE)='12. Waterfall'!K$89,(VLOOKUP('12. Waterfall'!$C109,'12. Hypothèses'!$C$20:$X$50,21,FALSE)-(VLOOKUP('12. Waterfall'!$C109,'12. Hypothèses'!$C$20:$X$50,17,FALSE))-(VLOOKUP('12. Waterfall'!$C109,'12. Hypothèses'!$C$20:$X$50,13,FALSE))),0),"")</f>
        <v/>
      </c>
      <c r="L109" s="164" t="str">
        <f>IFERROR(IF(VLOOKUP('12. Waterfall'!$C109,'12. Hypothèses'!$C$20:$X$50,12,FALSE)='12. Waterfall'!L$89,(VLOOKUP('12. Waterfall'!$C109,'12. Hypothèses'!$C$20:$X$50,21,FALSE)-(VLOOKUP('12. Waterfall'!$C109,'12. Hypothèses'!$C$20:$X$50,17,FALSE))-(VLOOKUP('12. Waterfall'!$C109,'12. Hypothèses'!$C$20:$X$50,13,FALSE))),0),"")</f>
        <v/>
      </c>
      <c r="M109" s="168" t="str">
        <f>IFERROR(IF(VLOOKUP('12. Waterfall'!$C109,'12. Hypothèses'!$C$20:$X$50,12,FALSE)='12. Waterfall'!M$89,(VLOOKUP('12. Waterfall'!$C109,'12. Hypothèses'!$C$20:$X$50,21,FALSE)-(VLOOKUP('12. Waterfall'!$C109,'12. Hypothèses'!$C$20:$X$50,17,FALSE))-(VLOOKUP('12. Waterfall'!$C109,'12. Hypothèses'!$C$20:$X$50,13,FALSE))),0),"")</f>
        <v/>
      </c>
    </row>
    <row r="110" spans="3:13" hidden="1" outlineLevel="1" x14ac:dyDescent="0.35">
      <c r="C110" s="162" t="str">
        <f t="shared" si="11"/>
        <v/>
      </c>
      <c r="D110" s="164" t="str">
        <f>IFERROR(IF(VLOOKUP('12. Waterfall'!$C110,'12. Hypothèses'!$C$20:$X$50,12,FALSE)='12. Waterfall'!D$89,(VLOOKUP('12. Waterfall'!$C110,'12. Hypothèses'!$C$20:$X$50,21,FALSE)-(VLOOKUP('12. Waterfall'!$C110,'12. Hypothèses'!$C$20:$X$50,17,FALSE))-(VLOOKUP('12. Waterfall'!$C110,'12. Hypothèses'!$C$20:$X$50,13,FALSE))),0),"")</f>
        <v/>
      </c>
      <c r="E110" s="164" t="str">
        <f>IFERROR(IF(VLOOKUP('12. Waterfall'!$C110,'12. Hypothèses'!$C$20:$X$50,12,FALSE)='12. Waterfall'!E$89,(VLOOKUP('12. Waterfall'!$C110,'12. Hypothèses'!$C$20:$X$50,21,FALSE)-(VLOOKUP('12. Waterfall'!$C110,'12. Hypothèses'!$C$20:$X$50,17,FALSE))-(VLOOKUP('12. Waterfall'!$C110,'12. Hypothèses'!$C$20:$X$50,13,FALSE))),0),"")</f>
        <v/>
      </c>
      <c r="F110" s="164" t="str">
        <f>IFERROR(IF(VLOOKUP('12. Waterfall'!$C110,'12. Hypothèses'!$C$20:$X$50,12,FALSE)='12. Waterfall'!F$89,(VLOOKUP('12. Waterfall'!$C110,'12. Hypothèses'!$C$20:$X$50,21,FALSE)-(VLOOKUP('12. Waterfall'!$C110,'12. Hypothèses'!$C$20:$X$50,17,FALSE))-(VLOOKUP('12. Waterfall'!$C110,'12. Hypothèses'!$C$20:$X$50,13,FALSE))),0),"")</f>
        <v/>
      </c>
      <c r="G110" s="164" t="str">
        <f>IFERROR(IF(VLOOKUP('12. Waterfall'!$C110,'12. Hypothèses'!$C$20:$X$50,12,FALSE)='12. Waterfall'!G$89,(VLOOKUP('12. Waterfall'!$C110,'12. Hypothèses'!$C$20:$X$50,21,FALSE)-(VLOOKUP('12. Waterfall'!$C110,'12. Hypothèses'!$C$20:$X$50,17,FALSE))-(VLOOKUP('12. Waterfall'!$C110,'12. Hypothèses'!$C$20:$X$50,13,FALSE))),0),"")</f>
        <v/>
      </c>
      <c r="H110" s="164" t="str">
        <f>IFERROR(IF(VLOOKUP('12. Waterfall'!$C110,'12. Hypothèses'!$C$20:$X$50,12,FALSE)='12. Waterfall'!H$89,(VLOOKUP('12. Waterfall'!$C110,'12. Hypothèses'!$C$20:$X$50,21,FALSE)-(VLOOKUP('12. Waterfall'!$C110,'12. Hypothèses'!$C$20:$X$50,17,FALSE))-(VLOOKUP('12. Waterfall'!$C110,'12. Hypothèses'!$C$20:$X$50,13,FALSE))),0),"")</f>
        <v/>
      </c>
      <c r="I110" s="164" t="str">
        <f>IFERROR(IF(VLOOKUP('12. Waterfall'!$C110,'12. Hypothèses'!$C$20:$X$50,12,FALSE)='12. Waterfall'!I$89,(VLOOKUP('12. Waterfall'!$C110,'12. Hypothèses'!$C$20:$X$50,21,FALSE)-(VLOOKUP('12. Waterfall'!$C110,'12. Hypothèses'!$C$20:$X$50,17,FALSE))-(VLOOKUP('12. Waterfall'!$C110,'12. Hypothèses'!$C$20:$X$50,13,FALSE))),0),"")</f>
        <v/>
      </c>
      <c r="J110" s="164" t="str">
        <f>IFERROR(IF(VLOOKUP('12. Waterfall'!$C110,'12. Hypothèses'!$C$20:$X$50,12,FALSE)='12. Waterfall'!J$89,(VLOOKUP('12. Waterfall'!$C110,'12. Hypothèses'!$C$20:$X$50,21,FALSE)-(VLOOKUP('12. Waterfall'!$C110,'12. Hypothèses'!$C$20:$X$50,17,FALSE))-(VLOOKUP('12. Waterfall'!$C110,'12. Hypothèses'!$C$20:$X$50,13,FALSE))),0),"")</f>
        <v/>
      </c>
      <c r="K110" s="164" t="str">
        <f>IFERROR(IF(VLOOKUP('12. Waterfall'!$C110,'12. Hypothèses'!$C$20:$X$50,12,FALSE)='12. Waterfall'!K$89,(VLOOKUP('12. Waterfall'!$C110,'12. Hypothèses'!$C$20:$X$50,21,FALSE)-(VLOOKUP('12. Waterfall'!$C110,'12. Hypothèses'!$C$20:$X$50,17,FALSE))-(VLOOKUP('12. Waterfall'!$C110,'12. Hypothèses'!$C$20:$X$50,13,FALSE))),0),"")</f>
        <v/>
      </c>
      <c r="L110" s="164" t="str">
        <f>IFERROR(IF(VLOOKUP('12. Waterfall'!$C110,'12. Hypothèses'!$C$20:$X$50,12,FALSE)='12. Waterfall'!L$89,(VLOOKUP('12. Waterfall'!$C110,'12. Hypothèses'!$C$20:$X$50,21,FALSE)-(VLOOKUP('12. Waterfall'!$C110,'12. Hypothèses'!$C$20:$X$50,17,FALSE))-(VLOOKUP('12. Waterfall'!$C110,'12. Hypothèses'!$C$20:$X$50,13,FALSE))),0),"")</f>
        <v/>
      </c>
      <c r="M110" s="168" t="str">
        <f>IFERROR(IF(VLOOKUP('12. Waterfall'!$C110,'12. Hypothèses'!$C$20:$X$50,12,FALSE)='12. Waterfall'!M$89,(VLOOKUP('12. Waterfall'!$C110,'12. Hypothèses'!$C$20:$X$50,21,FALSE)-(VLOOKUP('12. Waterfall'!$C110,'12. Hypothèses'!$C$20:$X$50,17,FALSE))-(VLOOKUP('12. Waterfall'!$C110,'12. Hypothèses'!$C$20:$X$50,13,FALSE))),0),"")</f>
        <v/>
      </c>
    </row>
    <row r="111" spans="3:13" hidden="1" outlineLevel="1" x14ac:dyDescent="0.35">
      <c r="C111" s="162" t="str">
        <f t="shared" si="11"/>
        <v/>
      </c>
      <c r="D111" s="164" t="str">
        <f>IFERROR(IF(VLOOKUP('12. Waterfall'!$C111,'12. Hypothèses'!$C$20:$X$50,12,FALSE)='12. Waterfall'!D$89,(VLOOKUP('12. Waterfall'!$C111,'12. Hypothèses'!$C$20:$X$50,21,FALSE)-(VLOOKUP('12. Waterfall'!$C111,'12. Hypothèses'!$C$20:$X$50,17,FALSE))-(VLOOKUP('12. Waterfall'!$C111,'12. Hypothèses'!$C$20:$X$50,13,FALSE))),0),"")</f>
        <v/>
      </c>
      <c r="E111" s="164" t="str">
        <f>IFERROR(IF(VLOOKUP('12. Waterfall'!$C111,'12. Hypothèses'!$C$20:$X$50,12,FALSE)='12. Waterfall'!E$89,(VLOOKUP('12. Waterfall'!$C111,'12. Hypothèses'!$C$20:$X$50,21,FALSE)-(VLOOKUP('12. Waterfall'!$C111,'12. Hypothèses'!$C$20:$X$50,17,FALSE))-(VLOOKUP('12. Waterfall'!$C111,'12. Hypothèses'!$C$20:$X$50,13,FALSE))),0),"")</f>
        <v/>
      </c>
      <c r="F111" s="164" t="str">
        <f>IFERROR(IF(VLOOKUP('12. Waterfall'!$C111,'12. Hypothèses'!$C$20:$X$50,12,FALSE)='12. Waterfall'!F$89,(VLOOKUP('12. Waterfall'!$C111,'12. Hypothèses'!$C$20:$X$50,21,FALSE)-(VLOOKUP('12. Waterfall'!$C111,'12. Hypothèses'!$C$20:$X$50,17,FALSE))-(VLOOKUP('12. Waterfall'!$C111,'12. Hypothèses'!$C$20:$X$50,13,FALSE))),0),"")</f>
        <v/>
      </c>
      <c r="G111" s="164" t="str">
        <f>IFERROR(IF(VLOOKUP('12. Waterfall'!$C111,'12. Hypothèses'!$C$20:$X$50,12,FALSE)='12. Waterfall'!G$89,(VLOOKUP('12. Waterfall'!$C111,'12. Hypothèses'!$C$20:$X$50,21,FALSE)-(VLOOKUP('12. Waterfall'!$C111,'12. Hypothèses'!$C$20:$X$50,17,FALSE))-(VLOOKUP('12. Waterfall'!$C111,'12. Hypothèses'!$C$20:$X$50,13,FALSE))),0),"")</f>
        <v/>
      </c>
      <c r="H111" s="164" t="str">
        <f>IFERROR(IF(VLOOKUP('12. Waterfall'!$C111,'12. Hypothèses'!$C$20:$X$50,12,FALSE)='12. Waterfall'!H$89,(VLOOKUP('12. Waterfall'!$C111,'12. Hypothèses'!$C$20:$X$50,21,FALSE)-(VLOOKUP('12. Waterfall'!$C111,'12. Hypothèses'!$C$20:$X$50,17,FALSE))-(VLOOKUP('12. Waterfall'!$C111,'12. Hypothèses'!$C$20:$X$50,13,FALSE))),0),"")</f>
        <v/>
      </c>
      <c r="I111" s="164" t="str">
        <f>IFERROR(IF(VLOOKUP('12. Waterfall'!$C111,'12. Hypothèses'!$C$20:$X$50,12,FALSE)='12. Waterfall'!I$89,(VLOOKUP('12. Waterfall'!$C111,'12. Hypothèses'!$C$20:$X$50,21,FALSE)-(VLOOKUP('12. Waterfall'!$C111,'12. Hypothèses'!$C$20:$X$50,17,FALSE))-(VLOOKUP('12. Waterfall'!$C111,'12. Hypothèses'!$C$20:$X$50,13,FALSE))),0),"")</f>
        <v/>
      </c>
      <c r="J111" s="164" t="str">
        <f>IFERROR(IF(VLOOKUP('12. Waterfall'!$C111,'12. Hypothèses'!$C$20:$X$50,12,FALSE)='12. Waterfall'!J$89,(VLOOKUP('12. Waterfall'!$C111,'12. Hypothèses'!$C$20:$X$50,21,FALSE)-(VLOOKUP('12. Waterfall'!$C111,'12. Hypothèses'!$C$20:$X$50,17,FALSE))-(VLOOKUP('12. Waterfall'!$C111,'12. Hypothèses'!$C$20:$X$50,13,FALSE))),0),"")</f>
        <v/>
      </c>
      <c r="K111" s="164" t="str">
        <f>IFERROR(IF(VLOOKUP('12. Waterfall'!$C111,'12. Hypothèses'!$C$20:$X$50,12,FALSE)='12. Waterfall'!K$89,(VLOOKUP('12. Waterfall'!$C111,'12. Hypothèses'!$C$20:$X$50,21,FALSE)-(VLOOKUP('12. Waterfall'!$C111,'12. Hypothèses'!$C$20:$X$50,17,FALSE))-(VLOOKUP('12. Waterfall'!$C111,'12. Hypothèses'!$C$20:$X$50,13,FALSE))),0),"")</f>
        <v/>
      </c>
      <c r="L111" s="164" t="str">
        <f>IFERROR(IF(VLOOKUP('12. Waterfall'!$C111,'12. Hypothèses'!$C$20:$X$50,12,FALSE)='12. Waterfall'!L$89,(VLOOKUP('12. Waterfall'!$C111,'12. Hypothèses'!$C$20:$X$50,21,FALSE)-(VLOOKUP('12. Waterfall'!$C111,'12. Hypothèses'!$C$20:$X$50,17,FALSE))-(VLOOKUP('12. Waterfall'!$C111,'12. Hypothèses'!$C$20:$X$50,13,FALSE))),0),"")</f>
        <v/>
      </c>
      <c r="M111" s="168" t="str">
        <f>IFERROR(IF(VLOOKUP('12. Waterfall'!$C111,'12. Hypothèses'!$C$20:$X$50,12,FALSE)='12. Waterfall'!M$89,(VLOOKUP('12. Waterfall'!$C111,'12. Hypothèses'!$C$20:$X$50,21,FALSE)-(VLOOKUP('12. Waterfall'!$C111,'12. Hypothèses'!$C$20:$X$50,17,FALSE))-(VLOOKUP('12. Waterfall'!$C111,'12. Hypothèses'!$C$20:$X$50,13,FALSE))),0),"")</f>
        <v/>
      </c>
    </row>
    <row r="112" spans="3:13" hidden="1" outlineLevel="1" x14ac:dyDescent="0.35">
      <c r="C112" s="162" t="str">
        <f t="shared" si="11"/>
        <v/>
      </c>
      <c r="D112" s="164" t="str">
        <f>IFERROR(IF(VLOOKUP('12. Waterfall'!$C112,'12. Hypothèses'!$C$20:$X$50,12,FALSE)='12. Waterfall'!D$89,(VLOOKUP('12. Waterfall'!$C112,'12. Hypothèses'!$C$20:$X$50,21,FALSE)-(VLOOKUP('12. Waterfall'!$C112,'12. Hypothèses'!$C$20:$X$50,17,FALSE))-(VLOOKUP('12. Waterfall'!$C112,'12. Hypothèses'!$C$20:$X$50,13,FALSE))),0),"")</f>
        <v/>
      </c>
      <c r="E112" s="164" t="str">
        <f>IFERROR(IF(VLOOKUP('12. Waterfall'!$C112,'12. Hypothèses'!$C$20:$X$50,12,FALSE)='12. Waterfall'!E$89,(VLOOKUP('12. Waterfall'!$C112,'12. Hypothèses'!$C$20:$X$50,21,FALSE)-(VLOOKUP('12. Waterfall'!$C112,'12. Hypothèses'!$C$20:$X$50,17,FALSE))-(VLOOKUP('12. Waterfall'!$C112,'12. Hypothèses'!$C$20:$X$50,13,FALSE))),0),"")</f>
        <v/>
      </c>
      <c r="F112" s="164" t="str">
        <f>IFERROR(IF(VLOOKUP('12. Waterfall'!$C112,'12. Hypothèses'!$C$20:$X$50,12,FALSE)='12. Waterfall'!F$89,(VLOOKUP('12. Waterfall'!$C112,'12. Hypothèses'!$C$20:$X$50,21,FALSE)-(VLOOKUP('12. Waterfall'!$C112,'12. Hypothèses'!$C$20:$X$50,17,FALSE))-(VLOOKUP('12. Waterfall'!$C112,'12. Hypothèses'!$C$20:$X$50,13,FALSE))),0),"")</f>
        <v/>
      </c>
      <c r="G112" s="164" t="str">
        <f>IFERROR(IF(VLOOKUP('12. Waterfall'!$C112,'12. Hypothèses'!$C$20:$X$50,12,FALSE)='12. Waterfall'!G$89,(VLOOKUP('12. Waterfall'!$C112,'12. Hypothèses'!$C$20:$X$50,21,FALSE)-(VLOOKUP('12. Waterfall'!$C112,'12. Hypothèses'!$C$20:$X$50,17,FALSE))-(VLOOKUP('12. Waterfall'!$C112,'12. Hypothèses'!$C$20:$X$50,13,FALSE))),0),"")</f>
        <v/>
      </c>
      <c r="H112" s="164" t="str">
        <f>IFERROR(IF(VLOOKUP('12. Waterfall'!$C112,'12. Hypothèses'!$C$20:$X$50,12,FALSE)='12. Waterfall'!H$89,(VLOOKUP('12. Waterfall'!$C112,'12. Hypothèses'!$C$20:$X$50,21,FALSE)-(VLOOKUP('12. Waterfall'!$C112,'12. Hypothèses'!$C$20:$X$50,17,FALSE))-(VLOOKUP('12. Waterfall'!$C112,'12. Hypothèses'!$C$20:$X$50,13,FALSE))),0),"")</f>
        <v/>
      </c>
      <c r="I112" s="164" t="str">
        <f>IFERROR(IF(VLOOKUP('12. Waterfall'!$C112,'12. Hypothèses'!$C$20:$X$50,12,FALSE)='12. Waterfall'!I$89,(VLOOKUP('12. Waterfall'!$C112,'12. Hypothèses'!$C$20:$X$50,21,FALSE)-(VLOOKUP('12. Waterfall'!$C112,'12. Hypothèses'!$C$20:$X$50,17,FALSE))-(VLOOKUP('12. Waterfall'!$C112,'12. Hypothèses'!$C$20:$X$50,13,FALSE))),0),"")</f>
        <v/>
      </c>
      <c r="J112" s="164" t="str">
        <f>IFERROR(IF(VLOOKUP('12. Waterfall'!$C112,'12. Hypothèses'!$C$20:$X$50,12,FALSE)='12. Waterfall'!J$89,(VLOOKUP('12. Waterfall'!$C112,'12. Hypothèses'!$C$20:$X$50,21,FALSE)-(VLOOKUP('12. Waterfall'!$C112,'12. Hypothèses'!$C$20:$X$50,17,FALSE))-(VLOOKUP('12. Waterfall'!$C112,'12. Hypothèses'!$C$20:$X$50,13,FALSE))),0),"")</f>
        <v/>
      </c>
      <c r="K112" s="164" t="str">
        <f>IFERROR(IF(VLOOKUP('12. Waterfall'!$C112,'12. Hypothèses'!$C$20:$X$50,12,FALSE)='12. Waterfall'!K$89,(VLOOKUP('12. Waterfall'!$C112,'12. Hypothèses'!$C$20:$X$50,21,FALSE)-(VLOOKUP('12. Waterfall'!$C112,'12. Hypothèses'!$C$20:$X$50,17,FALSE))-(VLOOKUP('12. Waterfall'!$C112,'12. Hypothèses'!$C$20:$X$50,13,FALSE))),0),"")</f>
        <v/>
      </c>
      <c r="L112" s="164" t="str">
        <f>IFERROR(IF(VLOOKUP('12. Waterfall'!$C112,'12. Hypothèses'!$C$20:$X$50,12,FALSE)='12. Waterfall'!L$89,(VLOOKUP('12. Waterfall'!$C112,'12. Hypothèses'!$C$20:$X$50,21,FALSE)-(VLOOKUP('12. Waterfall'!$C112,'12. Hypothèses'!$C$20:$X$50,17,FALSE))-(VLOOKUP('12. Waterfall'!$C112,'12. Hypothèses'!$C$20:$X$50,13,FALSE))),0),"")</f>
        <v/>
      </c>
      <c r="M112" s="168" t="str">
        <f>IFERROR(IF(VLOOKUP('12. Waterfall'!$C112,'12. Hypothèses'!$C$20:$X$50,12,FALSE)='12. Waterfall'!M$89,(VLOOKUP('12. Waterfall'!$C112,'12. Hypothèses'!$C$20:$X$50,21,FALSE)-(VLOOKUP('12. Waterfall'!$C112,'12. Hypothèses'!$C$20:$X$50,17,FALSE))-(VLOOKUP('12. Waterfall'!$C112,'12. Hypothèses'!$C$20:$X$50,13,FALSE))),0),"")</f>
        <v/>
      </c>
    </row>
    <row r="113" spans="2:14" hidden="1" outlineLevel="1" x14ac:dyDescent="0.35">
      <c r="C113" s="162" t="str">
        <f t="shared" si="11"/>
        <v/>
      </c>
      <c r="D113" s="164" t="str">
        <f>IFERROR(IF(VLOOKUP('12. Waterfall'!$C113,'12. Hypothèses'!$C$20:$X$50,12,FALSE)='12. Waterfall'!D$89,(VLOOKUP('12. Waterfall'!$C113,'12. Hypothèses'!$C$20:$X$50,21,FALSE)-(VLOOKUP('12. Waterfall'!$C113,'12. Hypothèses'!$C$20:$X$50,17,FALSE))-(VLOOKUP('12. Waterfall'!$C113,'12. Hypothèses'!$C$20:$X$50,13,FALSE))),0),"")</f>
        <v/>
      </c>
      <c r="E113" s="164" t="str">
        <f>IFERROR(IF(VLOOKUP('12. Waterfall'!$C113,'12. Hypothèses'!$C$20:$X$50,12,FALSE)='12. Waterfall'!E$89,(VLOOKUP('12. Waterfall'!$C113,'12. Hypothèses'!$C$20:$X$50,21,FALSE)-(VLOOKUP('12. Waterfall'!$C113,'12. Hypothèses'!$C$20:$X$50,17,FALSE))-(VLOOKUP('12. Waterfall'!$C113,'12. Hypothèses'!$C$20:$X$50,13,FALSE))),0),"")</f>
        <v/>
      </c>
      <c r="F113" s="164" t="str">
        <f>IFERROR(IF(VLOOKUP('12. Waterfall'!$C113,'12. Hypothèses'!$C$20:$X$50,12,FALSE)='12. Waterfall'!F$89,(VLOOKUP('12. Waterfall'!$C113,'12. Hypothèses'!$C$20:$X$50,21,FALSE)-(VLOOKUP('12. Waterfall'!$C113,'12. Hypothèses'!$C$20:$X$50,17,FALSE))-(VLOOKUP('12. Waterfall'!$C113,'12. Hypothèses'!$C$20:$X$50,13,FALSE))),0),"")</f>
        <v/>
      </c>
      <c r="G113" s="164" t="str">
        <f>IFERROR(IF(VLOOKUP('12. Waterfall'!$C113,'12. Hypothèses'!$C$20:$X$50,12,FALSE)='12. Waterfall'!G$89,(VLOOKUP('12. Waterfall'!$C113,'12. Hypothèses'!$C$20:$X$50,21,FALSE)-(VLOOKUP('12. Waterfall'!$C113,'12. Hypothèses'!$C$20:$X$50,17,FALSE))-(VLOOKUP('12. Waterfall'!$C113,'12. Hypothèses'!$C$20:$X$50,13,FALSE))),0),"")</f>
        <v/>
      </c>
      <c r="H113" s="164" t="str">
        <f>IFERROR(IF(VLOOKUP('12. Waterfall'!$C113,'12. Hypothèses'!$C$20:$X$50,12,FALSE)='12. Waterfall'!H$89,(VLOOKUP('12. Waterfall'!$C113,'12. Hypothèses'!$C$20:$X$50,21,FALSE)-(VLOOKUP('12. Waterfall'!$C113,'12. Hypothèses'!$C$20:$X$50,17,FALSE))-(VLOOKUP('12. Waterfall'!$C113,'12. Hypothèses'!$C$20:$X$50,13,FALSE))),0),"")</f>
        <v/>
      </c>
      <c r="I113" s="164" t="str">
        <f>IFERROR(IF(VLOOKUP('12. Waterfall'!$C113,'12. Hypothèses'!$C$20:$X$50,12,FALSE)='12. Waterfall'!I$89,(VLOOKUP('12. Waterfall'!$C113,'12. Hypothèses'!$C$20:$X$50,21,FALSE)-(VLOOKUP('12. Waterfall'!$C113,'12. Hypothèses'!$C$20:$X$50,17,FALSE))-(VLOOKUP('12. Waterfall'!$C113,'12. Hypothèses'!$C$20:$X$50,13,FALSE))),0),"")</f>
        <v/>
      </c>
      <c r="J113" s="164" t="str">
        <f>IFERROR(IF(VLOOKUP('12. Waterfall'!$C113,'12. Hypothèses'!$C$20:$X$50,12,FALSE)='12. Waterfall'!J$89,(VLOOKUP('12. Waterfall'!$C113,'12. Hypothèses'!$C$20:$X$50,21,FALSE)-(VLOOKUP('12. Waterfall'!$C113,'12. Hypothèses'!$C$20:$X$50,17,FALSE))-(VLOOKUP('12. Waterfall'!$C113,'12. Hypothèses'!$C$20:$X$50,13,FALSE))),0),"")</f>
        <v/>
      </c>
      <c r="K113" s="164" t="str">
        <f>IFERROR(IF(VLOOKUP('12. Waterfall'!$C113,'12. Hypothèses'!$C$20:$X$50,12,FALSE)='12. Waterfall'!K$89,(VLOOKUP('12. Waterfall'!$C113,'12. Hypothèses'!$C$20:$X$50,21,FALSE)-(VLOOKUP('12. Waterfall'!$C113,'12. Hypothèses'!$C$20:$X$50,17,FALSE))-(VLOOKUP('12. Waterfall'!$C113,'12. Hypothèses'!$C$20:$X$50,13,FALSE))),0),"")</f>
        <v/>
      </c>
      <c r="L113" s="164" t="str">
        <f>IFERROR(IF(VLOOKUP('12. Waterfall'!$C113,'12. Hypothèses'!$C$20:$X$50,12,FALSE)='12. Waterfall'!L$89,(VLOOKUP('12. Waterfall'!$C113,'12. Hypothèses'!$C$20:$X$50,21,FALSE)-(VLOOKUP('12. Waterfall'!$C113,'12. Hypothèses'!$C$20:$X$50,17,FALSE))-(VLOOKUP('12. Waterfall'!$C113,'12. Hypothèses'!$C$20:$X$50,13,FALSE))),0),"")</f>
        <v/>
      </c>
      <c r="M113" s="168" t="str">
        <f>IFERROR(IF(VLOOKUP('12. Waterfall'!$C113,'12. Hypothèses'!$C$20:$X$50,12,FALSE)='12. Waterfall'!M$89,(VLOOKUP('12. Waterfall'!$C113,'12. Hypothèses'!$C$20:$X$50,21,FALSE)-(VLOOKUP('12. Waterfall'!$C113,'12. Hypothèses'!$C$20:$X$50,17,FALSE))-(VLOOKUP('12. Waterfall'!$C113,'12. Hypothèses'!$C$20:$X$50,13,FALSE))),0),"")</f>
        <v/>
      </c>
    </row>
    <row r="114" spans="2:14" hidden="1" outlineLevel="1" x14ac:dyDescent="0.35">
      <c r="C114" s="162" t="str">
        <f t="shared" si="11"/>
        <v/>
      </c>
      <c r="D114" s="164" t="str">
        <f>IFERROR(IF(VLOOKUP('12. Waterfall'!$C114,'12. Hypothèses'!$C$20:$X$50,12,FALSE)='12. Waterfall'!D$89,(VLOOKUP('12. Waterfall'!$C114,'12. Hypothèses'!$C$20:$X$50,21,FALSE)-(VLOOKUP('12. Waterfall'!$C114,'12. Hypothèses'!$C$20:$X$50,17,FALSE))-(VLOOKUP('12. Waterfall'!$C114,'12. Hypothèses'!$C$20:$X$50,13,FALSE))),0),"")</f>
        <v/>
      </c>
      <c r="E114" s="164" t="str">
        <f>IFERROR(IF(VLOOKUP('12. Waterfall'!$C114,'12. Hypothèses'!$C$20:$X$50,12,FALSE)='12. Waterfall'!E$89,(VLOOKUP('12. Waterfall'!$C114,'12. Hypothèses'!$C$20:$X$50,21,FALSE)-(VLOOKUP('12. Waterfall'!$C114,'12. Hypothèses'!$C$20:$X$50,17,FALSE))-(VLOOKUP('12. Waterfall'!$C114,'12. Hypothèses'!$C$20:$X$50,13,FALSE))),0),"")</f>
        <v/>
      </c>
      <c r="F114" s="164" t="str">
        <f>IFERROR(IF(VLOOKUP('12. Waterfall'!$C114,'12. Hypothèses'!$C$20:$X$50,12,FALSE)='12. Waterfall'!F$89,(VLOOKUP('12. Waterfall'!$C114,'12. Hypothèses'!$C$20:$X$50,21,FALSE)-(VLOOKUP('12. Waterfall'!$C114,'12. Hypothèses'!$C$20:$X$50,17,FALSE))-(VLOOKUP('12. Waterfall'!$C114,'12. Hypothèses'!$C$20:$X$50,13,FALSE))),0),"")</f>
        <v/>
      </c>
      <c r="G114" s="164" t="str">
        <f>IFERROR(IF(VLOOKUP('12. Waterfall'!$C114,'12. Hypothèses'!$C$20:$X$50,12,FALSE)='12. Waterfall'!G$89,(VLOOKUP('12. Waterfall'!$C114,'12. Hypothèses'!$C$20:$X$50,21,FALSE)-(VLOOKUP('12. Waterfall'!$C114,'12. Hypothèses'!$C$20:$X$50,17,FALSE))-(VLOOKUP('12. Waterfall'!$C114,'12. Hypothèses'!$C$20:$X$50,13,FALSE))),0),"")</f>
        <v/>
      </c>
      <c r="H114" s="164" t="str">
        <f>IFERROR(IF(VLOOKUP('12. Waterfall'!$C114,'12. Hypothèses'!$C$20:$X$50,12,FALSE)='12. Waterfall'!H$89,(VLOOKUP('12. Waterfall'!$C114,'12. Hypothèses'!$C$20:$X$50,21,FALSE)-(VLOOKUP('12. Waterfall'!$C114,'12. Hypothèses'!$C$20:$X$50,17,FALSE))-(VLOOKUP('12. Waterfall'!$C114,'12. Hypothèses'!$C$20:$X$50,13,FALSE))),0),"")</f>
        <v/>
      </c>
      <c r="I114" s="164" t="str">
        <f>IFERROR(IF(VLOOKUP('12. Waterfall'!$C114,'12. Hypothèses'!$C$20:$X$50,12,FALSE)='12. Waterfall'!I$89,(VLOOKUP('12. Waterfall'!$C114,'12. Hypothèses'!$C$20:$X$50,21,FALSE)-(VLOOKUP('12. Waterfall'!$C114,'12. Hypothèses'!$C$20:$X$50,17,FALSE))-(VLOOKUP('12. Waterfall'!$C114,'12. Hypothèses'!$C$20:$X$50,13,FALSE))),0),"")</f>
        <v/>
      </c>
      <c r="J114" s="164" t="str">
        <f>IFERROR(IF(VLOOKUP('12. Waterfall'!$C114,'12. Hypothèses'!$C$20:$X$50,12,FALSE)='12. Waterfall'!J$89,(VLOOKUP('12. Waterfall'!$C114,'12. Hypothèses'!$C$20:$X$50,21,FALSE)-(VLOOKUP('12. Waterfall'!$C114,'12. Hypothèses'!$C$20:$X$50,17,FALSE))-(VLOOKUP('12. Waterfall'!$C114,'12. Hypothèses'!$C$20:$X$50,13,FALSE))),0),"")</f>
        <v/>
      </c>
      <c r="K114" s="164" t="str">
        <f>IFERROR(IF(VLOOKUP('12. Waterfall'!$C114,'12. Hypothèses'!$C$20:$X$50,12,FALSE)='12. Waterfall'!K$89,(VLOOKUP('12. Waterfall'!$C114,'12. Hypothèses'!$C$20:$X$50,21,FALSE)-(VLOOKUP('12. Waterfall'!$C114,'12. Hypothèses'!$C$20:$X$50,17,FALSE))-(VLOOKUP('12. Waterfall'!$C114,'12. Hypothèses'!$C$20:$X$50,13,FALSE))),0),"")</f>
        <v/>
      </c>
      <c r="L114" s="164" t="str">
        <f>IFERROR(IF(VLOOKUP('12. Waterfall'!$C114,'12. Hypothèses'!$C$20:$X$50,12,FALSE)='12. Waterfall'!L$89,(VLOOKUP('12. Waterfall'!$C114,'12. Hypothèses'!$C$20:$X$50,21,FALSE)-(VLOOKUP('12. Waterfall'!$C114,'12. Hypothèses'!$C$20:$X$50,17,FALSE))-(VLOOKUP('12. Waterfall'!$C114,'12. Hypothèses'!$C$20:$X$50,13,FALSE))),0),"")</f>
        <v/>
      </c>
      <c r="M114" s="168" t="str">
        <f>IFERROR(IF(VLOOKUP('12. Waterfall'!$C114,'12. Hypothèses'!$C$20:$X$50,12,FALSE)='12. Waterfall'!M$89,(VLOOKUP('12. Waterfall'!$C114,'12. Hypothèses'!$C$20:$X$50,21,FALSE)-(VLOOKUP('12. Waterfall'!$C114,'12. Hypothèses'!$C$20:$X$50,17,FALSE))-(VLOOKUP('12. Waterfall'!$C114,'12. Hypothèses'!$C$20:$X$50,13,FALSE))),0),"")</f>
        <v/>
      </c>
    </row>
    <row r="115" spans="2:14" hidden="1" outlineLevel="1" x14ac:dyDescent="0.35">
      <c r="C115" s="162" t="str">
        <f t="shared" si="11"/>
        <v/>
      </c>
      <c r="D115" s="164" t="str">
        <f>IFERROR(IF(VLOOKUP('12. Waterfall'!$C115,'12. Hypothèses'!$C$20:$X$50,12,FALSE)='12. Waterfall'!D$89,(VLOOKUP('12. Waterfall'!$C115,'12. Hypothèses'!$C$20:$X$50,21,FALSE)-(VLOOKUP('12. Waterfall'!$C115,'12. Hypothèses'!$C$20:$X$50,17,FALSE))-(VLOOKUP('12. Waterfall'!$C115,'12. Hypothèses'!$C$20:$X$50,13,FALSE))),0),"")</f>
        <v/>
      </c>
      <c r="E115" s="164" t="str">
        <f>IFERROR(IF(VLOOKUP('12. Waterfall'!$C115,'12. Hypothèses'!$C$20:$X$50,12,FALSE)='12. Waterfall'!E$89,(VLOOKUP('12. Waterfall'!$C115,'12. Hypothèses'!$C$20:$X$50,21,FALSE)-(VLOOKUP('12. Waterfall'!$C115,'12. Hypothèses'!$C$20:$X$50,17,FALSE))-(VLOOKUP('12. Waterfall'!$C115,'12. Hypothèses'!$C$20:$X$50,13,FALSE))),0),"")</f>
        <v/>
      </c>
      <c r="F115" s="164" t="str">
        <f>IFERROR(IF(VLOOKUP('12. Waterfall'!$C115,'12. Hypothèses'!$C$20:$X$50,12,FALSE)='12. Waterfall'!F$89,(VLOOKUP('12. Waterfall'!$C115,'12. Hypothèses'!$C$20:$X$50,21,FALSE)-(VLOOKUP('12. Waterfall'!$C115,'12. Hypothèses'!$C$20:$X$50,17,FALSE))-(VLOOKUP('12. Waterfall'!$C115,'12. Hypothèses'!$C$20:$X$50,13,FALSE))),0),"")</f>
        <v/>
      </c>
      <c r="G115" s="164" t="str">
        <f>IFERROR(IF(VLOOKUP('12. Waterfall'!$C115,'12. Hypothèses'!$C$20:$X$50,12,FALSE)='12. Waterfall'!G$89,(VLOOKUP('12. Waterfall'!$C115,'12. Hypothèses'!$C$20:$X$50,21,FALSE)-(VLOOKUP('12. Waterfall'!$C115,'12. Hypothèses'!$C$20:$X$50,17,FALSE))-(VLOOKUP('12. Waterfall'!$C115,'12. Hypothèses'!$C$20:$X$50,13,FALSE))),0),"")</f>
        <v/>
      </c>
      <c r="H115" s="164" t="str">
        <f>IFERROR(IF(VLOOKUP('12. Waterfall'!$C115,'12. Hypothèses'!$C$20:$X$50,12,FALSE)='12. Waterfall'!H$89,(VLOOKUP('12. Waterfall'!$C115,'12. Hypothèses'!$C$20:$X$50,21,FALSE)-(VLOOKUP('12. Waterfall'!$C115,'12. Hypothèses'!$C$20:$X$50,17,FALSE))-(VLOOKUP('12. Waterfall'!$C115,'12. Hypothèses'!$C$20:$X$50,13,FALSE))),0),"")</f>
        <v/>
      </c>
      <c r="I115" s="164" t="str">
        <f>IFERROR(IF(VLOOKUP('12. Waterfall'!$C115,'12. Hypothèses'!$C$20:$X$50,12,FALSE)='12. Waterfall'!I$89,(VLOOKUP('12. Waterfall'!$C115,'12. Hypothèses'!$C$20:$X$50,21,FALSE)-(VLOOKUP('12. Waterfall'!$C115,'12. Hypothèses'!$C$20:$X$50,17,FALSE))-(VLOOKUP('12. Waterfall'!$C115,'12. Hypothèses'!$C$20:$X$50,13,FALSE))),0),"")</f>
        <v/>
      </c>
      <c r="J115" s="164" t="str">
        <f>IFERROR(IF(VLOOKUP('12. Waterfall'!$C115,'12. Hypothèses'!$C$20:$X$50,12,FALSE)='12. Waterfall'!J$89,(VLOOKUP('12. Waterfall'!$C115,'12. Hypothèses'!$C$20:$X$50,21,FALSE)-(VLOOKUP('12. Waterfall'!$C115,'12. Hypothèses'!$C$20:$X$50,17,FALSE))-(VLOOKUP('12. Waterfall'!$C115,'12. Hypothèses'!$C$20:$X$50,13,FALSE))),0),"")</f>
        <v/>
      </c>
      <c r="K115" s="164" t="str">
        <f>IFERROR(IF(VLOOKUP('12. Waterfall'!$C115,'12. Hypothèses'!$C$20:$X$50,12,FALSE)='12. Waterfall'!K$89,(VLOOKUP('12. Waterfall'!$C115,'12. Hypothèses'!$C$20:$X$50,21,FALSE)-(VLOOKUP('12. Waterfall'!$C115,'12. Hypothèses'!$C$20:$X$50,17,FALSE))-(VLOOKUP('12. Waterfall'!$C115,'12. Hypothèses'!$C$20:$X$50,13,FALSE))),0),"")</f>
        <v/>
      </c>
      <c r="L115" s="164" t="str">
        <f>IFERROR(IF(VLOOKUP('12. Waterfall'!$C115,'12. Hypothèses'!$C$20:$X$50,12,FALSE)='12. Waterfall'!L$89,(VLOOKUP('12. Waterfall'!$C115,'12. Hypothèses'!$C$20:$X$50,21,FALSE)-(VLOOKUP('12. Waterfall'!$C115,'12. Hypothèses'!$C$20:$X$50,17,FALSE))-(VLOOKUP('12. Waterfall'!$C115,'12. Hypothèses'!$C$20:$X$50,13,FALSE))),0),"")</f>
        <v/>
      </c>
      <c r="M115" s="168" t="str">
        <f>IFERROR(IF(VLOOKUP('12. Waterfall'!$C115,'12. Hypothèses'!$C$20:$X$50,12,FALSE)='12. Waterfall'!M$89,(VLOOKUP('12. Waterfall'!$C115,'12. Hypothèses'!$C$20:$X$50,21,FALSE)-(VLOOKUP('12. Waterfall'!$C115,'12. Hypothèses'!$C$20:$X$50,17,FALSE))-(VLOOKUP('12. Waterfall'!$C115,'12. Hypothèses'!$C$20:$X$50,13,FALSE))),0),"")</f>
        <v/>
      </c>
    </row>
    <row r="116" spans="2:14" hidden="1" outlineLevel="1" x14ac:dyDescent="0.35">
      <c r="C116" s="162" t="str">
        <f t="shared" si="11"/>
        <v/>
      </c>
      <c r="D116" s="164" t="str">
        <f>IFERROR(IF(VLOOKUP('12. Waterfall'!$C116,'12. Hypothèses'!$C$20:$X$50,12,FALSE)='12. Waterfall'!D$89,(VLOOKUP('12. Waterfall'!$C116,'12. Hypothèses'!$C$20:$X$50,21,FALSE)-(VLOOKUP('12. Waterfall'!$C116,'12. Hypothèses'!$C$20:$X$50,17,FALSE))-(VLOOKUP('12. Waterfall'!$C116,'12. Hypothèses'!$C$20:$X$50,13,FALSE))),0),"")</f>
        <v/>
      </c>
      <c r="E116" s="164" t="str">
        <f>IFERROR(IF(VLOOKUP('12. Waterfall'!$C116,'12. Hypothèses'!$C$20:$X$50,12,FALSE)='12. Waterfall'!E$89,(VLOOKUP('12. Waterfall'!$C116,'12. Hypothèses'!$C$20:$X$50,21,FALSE)-(VLOOKUP('12. Waterfall'!$C116,'12. Hypothèses'!$C$20:$X$50,17,FALSE))-(VLOOKUP('12. Waterfall'!$C116,'12. Hypothèses'!$C$20:$X$50,13,FALSE))),0),"")</f>
        <v/>
      </c>
      <c r="F116" s="164" t="str">
        <f>IFERROR(IF(VLOOKUP('12. Waterfall'!$C116,'12. Hypothèses'!$C$20:$X$50,12,FALSE)='12. Waterfall'!F$89,(VLOOKUP('12. Waterfall'!$C116,'12. Hypothèses'!$C$20:$X$50,21,FALSE)-(VLOOKUP('12. Waterfall'!$C116,'12. Hypothèses'!$C$20:$X$50,17,FALSE))-(VLOOKUP('12. Waterfall'!$C116,'12. Hypothèses'!$C$20:$X$50,13,FALSE))),0),"")</f>
        <v/>
      </c>
      <c r="G116" s="164" t="str">
        <f>IFERROR(IF(VLOOKUP('12. Waterfall'!$C116,'12. Hypothèses'!$C$20:$X$50,12,FALSE)='12. Waterfall'!G$89,(VLOOKUP('12. Waterfall'!$C116,'12. Hypothèses'!$C$20:$X$50,21,FALSE)-(VLOOKUP('12. Waterfall'!$C116,'12. Hypothèses'!$C$20:$X$50,17,FALSE))-(VLOOKUP('12. Waterfall'!$C116,'12. Hypothèses'!$C$20:$X$50,13,FALSE))),0),"")</f>
        <v/>
      </c>
      <c r="H116" s="164" t="str">
        <f>IFERROR(IF(VLOOKUP('12. Waterfall'!$C116,'12. Hypothèses'!$C$20:$X$50,12,FALSE)='12. Waterfall'!H$89,(VLOOKUP('12. Waterfall'!$C116,'12. Hypothèses'!$C$20:$X$50,21,FALSE)-(VLOOKUP('12. Waterfall'!$C116,'12. Hypothèses'!$C$20:$X$50,17,FALSE))-(VLOOKUP('12. Waterfall'!$C116,'12. Hypothèses'!$C$20:$X$50,13,FALSE))),0),"")</f>
        <v/>
      </c>
      <c r="I116" s="164" t="str">
        <f>IFERROR(IF(VLOOKUP('12. Waterfall'!$C116,'12. Hypothèses'!$C$20:$X$50,12,FALSE)='12. Waterfall'!I$89,(VLOOKUP('12. Waterfall'!$C116,'12. Hypothèses'!$C$20:$X$50,21,FALSE)-(VLOOKUP('12. Waterfall'!$C116,'12. Hypothèses'!$C$20:$X$50,17,FALSE))-(VLOOKUP('12. Waterfall'!$C116,'12. Hypothèses'!$C$20:$X$50,13,FALSE))),0),"")</f>
        <v/>
      </c>
      <c r="J116" s="164" t="str">
        <f>IFERROR(IF(VLOOKUP('12. Waterfall'!$C116,'12. Hypothèses'!$C$20:$X$50,12,FALSE)='12. Waterfall'!J$89,(VLOOKUP('12. Waterfall'!$C116,'12. Hypothèses'!$C$20:$X$50,21,FALSE)-(VLOOKUP('12. Waterfall'!$C116,'12. Hypothèses'!$C$20:$X$50,17,FALSE))-(VLOOKUP('12. Waterfall'!$C116,'12. Hypothèses'!$C$20:$X$50,13,FALSE))),0),"")</f>
        <v/>
      </c>
      <c r="K116" s="164" t="str">
        <f>IFERROR(IF(VLOOKUP('12. Waterfall'!$C116,'12. Hypothèses'!$C$20:$X$50,12,FALSE)='12. Waterfall'!K$89,(VLOOKUP('12. Waterfall'!$C116,'12. Hypothèses'!$C$20:$X$50,21,FALSE)-(VLOOKUP('12. Waterfall'!$C116,'12. Hypothèses'!$C$20:$X$50,17,FALSE))-(VLOOKUP('12. Waterfall'!$C116,'12. Hypothèses'!$C$20:$X$50,13,FALSE))),0),"")</f>
        <v/>
      </c>
      <c r="L116" s="164" t="str">
        <f>IFERROR(IF(VLOOKUP('12. Waterfall'!$C116,'12. Hypothèses'!$C$20:$X$50,12,FALSE)='12. Waterfall'!L$89,(VLOOKUP('12. Waterfall'!$C116,'12. Hypothèses'!$C$20:$X$50,21,FALSE)-(VLOOKUP('12. Waterfall'!$C116,'12. Hypothèses'!$C$20:$X$50,17,FALSE))-(VLOOKUP('12. Waterfall'!$C116,'12. Hypothèses'!$C$20:$X$50,13,FALSE))),0),"")</f>
        <v/>
      </c>
      <c r="M116" s="168" t="str">
        <f>IFERROR(IF(VLOOKUP('12. Waterfall'!$C116,'12. Hypothèses'!$C$20:$X$50,12,FALSE)='12. Waterfall'!M$89,(VLOOKUP('12. Waterfall'!$C116,'12. Hypothèses'!$C$20:$X$50,21,FALSE)-(VLOOKUP('12. Waterfall'!$C116,'12. Hypothèses'!$C$20:$X$50,17,FALSE))-(VLOOKUP('12. Waterfall'!$C116,'12. Hypothèses'!$C$20:$X$50,13,FALSE))),0),"")</f>
        <v/>
      </c>
    </row>
    <row r="117" spans="2:14" hidden="1" outlineLevel="1" x14ac:dyDescent="0.35">
      <c r="C117" s="162" t="str">
        <f t="shared" si="11"/>
        <v/>
      </c>
      <c r="D117" s="164" t="str">
        <f>IFERROR(IF(VLOOKUP('12. Waterfall'!$C117,'12. Hypothèses'!$C$20:$X$50,12,FALSE)='12. Waterfall'!D$89,(VLOOKUP('12. Waterfall'!$C117,'12. Hypothèses'!$C$20:$X$50,21,FALSE)-(VLOOKUP('12. Waterfall'!$C117,'12. Hypothèses'!$C$20:$X$50,17,FALSE))-(VLOOKUP('12. Waterfall'!$C117,'12. Hypothèses'!$C$20:$X$50,13,FALSE))),0),"")</f>
        <v/>
      </c>
      <c r="E117" s="164" t="str">
        <f>IFERROR(IF(VLOOKUP('12. Waterfall'!$C117,'12. Hypothèses'!$C$20:$X$50,12,FALSE)='12. Waterfall'!E$89,(VLOOKUP('12. Waterfall'!$C117,'12. Hypothèses'!$C$20:$X$50,21,FALSE)-(VLOOKUP('12. Waterfall'!$C117,'12. Hypothèses'!$C$20:$X$50,17,FALSE))-(VLOOKUP('12. Waterfall'!$C117,'12. Hypothèses'!$C$20:$X$50,13,FALSE))),0),"")</f>
        <v/>
      </c>
      <c r="F117" s="164" t="str">
        <f>IFERROR(IF(VLOOKUP('12. Waterfall'!$C117,'12. Hypothèses'!$C$20:$X$50,12,FALSE)='12. Waterfall'!F$89,(VLOOKUP('12. Waterfall'!$C117,'12. Hypothèses'!$C$20:$X$50,21,FALSE)-(VLOOKUP('12. Waterfall'!$C117,'12. Hypothèses'!$C$20:$X$50,17,FALSE))-(VLOOKUP('12. Waterfall'!$C117,'12. Hypothèses'!$C$20:$X$50,13,FALSE))),0),"")</f>
        <v/>
      </c>
      <c r="G117" s="164" t="str">
        <f>IFERROR(IF(VLOOKUP('12. Waterfall'!$C117,'12. Hypothèses'!$C$20:$X$50,12,FALSE)='12. Waterfall'!G$89,(VLOOKUP('12. Waterfall'!$C117,'12. Hypothèses'!$C$20:$X$50,21,FALSE)-(VLOOKUP('12. Waterfall'!$C117,'12. Hypothèses'!$C$20:$X$50,17,FALSE))-(VLOOKUP('12. Waterfall'!$C117,'12. Hypothèses'!$C$20:$X$50,13,FALSE))),0),"")</f>
        <v/>
      </c>
      <c r="H117" s="164" t="str">
        <f>IFERROR(IF(VLOOKUP('12. Waterfall'!$C117,'12. Hypothèses'!$C$20:$X$50,12,FALSE)='12. Waterfall'!H$89,(VLOOKUP('12. Waterfall'!$C117,'12. Hypothèses'!$C$20:$X$50,21,FALSE)-(VLOOKUP('12. Waterfall'!$C117,'12. Hypothèses'!$C$20:$X$50,17,FALSE))-(VLOOKUP('12. Waterfall'!$C117,'12. Hypothèses'!$C$20:$X$50,13,FALSE))),0),"")</f>
        <v/>
      </c>
      <c r="I117" s="164" t="str">
        <f>IFERROR(IF(VLOOKUP('12. Waterfall'!$C117,'12. Hypothèses'!$C$20:$X$50,12,FALSE)='12. Waterfall'!I$89,(VLOOKUP('12. Waterfall'!$C117,'12. Hypothèses'!$C$20:$X$50,21,FALSE)-(VLOOKUP('12. Waterfall'!$C117,'12. Hypothèses'!$C$20:$X$50,17,FALSE))-(VLOOKUP('12. Waterfall'!$C117,'12. Hypothèses'!$C$20:$X$50,13,FALSE))),0),"")</f>
        <v/>
      </c>
      <c r="J117" s="164" t="str">
        <f>IFERROR(IF(VLOOKUP('12. Waterfall'!$C117,'12. Hypothèses'!$C$20:$X$50,12,FALSE)='12. Waterfall'!J$89,(VLOOKUP('12. Waterfall'!$C117,'12. Hypothèses'!$C$20:$X$50,21,FALSE)-(VLOOKUP('12. Waterfall'!$C117,'12. Hypothèses'!$C$20:$X$50,17,FALSE))-(VLOOKUP('12. Waterfall'!$C117,'12. Hypothèses'!$C$20:$X$50,13,FALSE))),0),"")</f>
        <v/>
      </c>
      <c r="K117" s="164" t="str">
        <f>IFERROR(IF(VLOOKUP('12. Waterfall'!$C117,'12. Hypothèses'!$C$20:$X$50,12,FALSE)='12. Waterfall'!K$89,(VLOOKUP('12. Waterfall'!$C117,'12. Hypothèses'!$C$20:$X$50,21,FALSE)-(VLOOKUP('12. Waterfall'!$C117,'12. Hypothèses'!$C$20:$X$50,17,FALSE))-(VLOOKUP('12. Waterfall'!$C117,'12. Hypothèses'!$C$20:$X$50,13,FALSE))),0),"")</f>
        <v/>
      </c>
      <c r="L117" s="164" t="str">
        <f>IFERROR(IF(VLOOKUP('12. Waterfall'!$C117,'12. Hypothèses'!$C$20:$X$50,12,FALSE)='12. Waterfall'!L$89,(VLOOKUP('12. Waterfall'!$C117,'12. Hypothèses'!$C$20:$X$50,21,FALSE)-(VLOOKUP('12. Waterfall'!$C117,'12. Hypothèses'!$C$20:$X$50,17,FALSE))-(VLOOKUP('12. Waterfall'!$C117,'12. Hypothèses'!$C$20:$X$50,13,FALSE))),0),"")</f>
        <v/>
      </c>
      <c r="M117" s="168" t="str">
        <f>IFERROR(IF(VLOOKUP('12. Waterfall'!$C117,'12. Hypothèses'!$C$20:$X$50,12,FALSE)='12. Waterfall'!M$89,(VLOOKUP('12. Waterfall'!$C117,'12. Hypothèses'!$C$20:$X$50,21,FALSE)-(VLOOKUP('12. Waterfall'!$C117,'12. Hypothèses'!$C$20:$X$50,17,FALSE))-(VLOOKUP('12. Waterfall'!$C117,'12. Hypothèses'!$C$20:$X$50,13,FALSE))),0),"")</f>
        <v/>
      </c>
    </row>
    <row r="118" spans="2:14" hidden="1" outlineLevel="1" x14ac:dyDescent="0.35">
      <c r="C118" s="162" t="str">
        <f t="shared" si="11"/>
        <v/>
      </c>
      <c r="D118" s="164" t="str">
        <f>IFERROR(IF(VLOOKUP('12. Waterfall'!$C118,'12. Hypothèses'!$C$20:$X$50,12,FALSE)='12. Waterfall'!D$89,(VLOOKUP('12. Waterfall'!$C118,'12. Hypothèses'!$C$20:$X$50,21,FALSE)-(VLOOKUP('12. Waterfall'!$C118,'12. Hypothèses'!$C$20:$X$50,17,FALSE))-(VLOOKUP('12. Waterfall'!$C118,'12. Hypothèses'!$C$20:$X$50,13,FALSE))),0),"")</f>
        <v/>
      </c>
      <c r="E118" s="164" t="str">
        <f>IFERROR(IF(VLOOKUP('12. Waterfall'!$C118,'12. Hypothèses'!$C$20:$X$50,12,FALSE)='12. Waterfall'!E$89,(VLOOKUP('12. Waterfall'!$C118,'12. Hypothèses'!$C$20:$X$50,21,FALSE)-(VLOOKUP('12. Waterfall'!$C118,'12. Hypothèses'!$C$20:$X$50,17,FALSE))-(VLOOKUP('12. Waterfall'!$C118,'12. Hypothèses'!$C$20:$X$50,13,FALSE))),0),"")</f>
        <v/>
      </c>
      <c r="F118" s="164" t="str">
        <f>IFERROR(IF(VLOOKUP('12. Waterfall'!$C118,'12. Hypothèses'!$C$20:$X$50,12,FALSE)='12. Waterfall'!F$89,(VLOOKUP('12. Waterfall'!$C118,'12. Hypothèses'!$C$20:$X$50,21,FALSE)-(VLOOKUP('12. Waterfall'!$C118,'12. Hypothèses'!$C$20:$X$50,17,FALSE))-(VLOOKUP('12. Waterfall'!$C118,'12. Hypothèses'!$C$20:$X$50,13,FALSE))),0),"")</f>
        <v/>
      </c>
      <c r="G118" s="164" t="str">
        <f>IFERROR(IF(VLOOKUP('12. Waterfall'!$C118,'12. Hypothèses'!$C$20:$X$50,12,FALSE)='12. Waterfall'!G$89,(VLOOKUP('12. Waterfall'!$C118,'12. Hypothèses'!$C$20:$X$50,21,FALSE)-(VLOOKUP('12. Waterfall'!$C118,'12. Hypothèses'!$C$20:$X$50,17,FALSE))-(VLOOKUP('12. Waterfall'!$C118,'12. Hypothèses'!$C$20:$X$50,13,FALSE))),0),"")</f>
        <v/>
      </c>
      <c r="H118" s="164" t="str">
        <f>IFERROR(IF(VLOOKUP('12. Waterfall'!$C118,'12. Hypothèses'!$C$20:$X$50,12,FALSE)='12. Waterfall'!H$89,(VLOOKUP('12. Waterfall'!$C118,'12. Hypothèses'!$C$20:$X$50,21,FALSE)-(VLOOKUP('12. Waterfall'!$C118,'12. Hypothèses'!$C$20:$X$50,17,FALSE))-(VLOOKUP('12. Waterfall'!$C118,'12. Hypothèses'!$C$20:$X$50,13,FALSE))),0),"")</f>
        <v/>
      </c>
      <c r="I118" s="164" t="str">
        <f>IFERROR(IF(VLOOKUP('12. Waterfall'!$C118,'12. Hypothèses'!$C$20:$X$50,12,FALSE)='12. Waterfall'!I$89,(VLOOKUP('12. Waterfall'!$C118,'12. Hypothèses'!$C$20:$X$50,21,FALSE)-(VLOOKUP('12. Waterfall'!$C118,'12. Hypothèses'!$C$20:$X$50,17,FALSE))-(VLOOKUP('12. Waterfall'!$C118,'12. Hypothèses'!$C$20:$X$50,13,FALSE))),0),"")</f>
        <v/>
      </c>
      <c r="J118" s="164" t="str">
        <f>IFERROR(IF(VLOOKUP('12. Waterfall'!$C118,'12. Hypothèses'!$C$20:$X$50,12,FALSE)='12. Waterfall'!J$89,(VLOOKUP('12. Waterfall'!$C118,'12. Hypothèses'!$C$20:$X$50,21,FALSE)-(VLOOKUP('12. Waterfall'!$C118,'12. Hypothèses'!$C$20:$X$50,17,FALSE))-(VLOOKUP('12. Waterfall'!$C118,'12. Hypothèses'!$C$20:$X$50,13,FALSE))),0),"")</f>
        <v/>
      </c>
      <c r="K118" s="164" t="str">
        <f>IFERROR(IF(VLOOKUP('12. Waterfall'!$C118,'12. Hypothèses'!$C$20:$X$50,12,FALSE)='12. Waterfall'!K$89,(VLOOKUP('12. Waterfall'!$C118,'12. Hypothèses'!$C$20:$X$50,21,FALSE)-(VLOOKUP('12. Waterfall'!$C118,'12. Hypothèses'!$C$20:$X$50,17,FALSE))-(VLOOKUP('12. Waterfall'!$C118,'12. Hypothèses'!$C$20:$X$50,13,FALSE))),0),"")</f>
        <v/>
      </c>
      <c r="L118" s="164" t="str">
        <f>IFERROR(IF(VLOOKUP('12. Waterfall'!$C118,'12. Hypothèses'!$C$20:$X$50,12,FALSE)='12. Waterfall'!L$89,(VLOOKUP('12. Waterfall'!$C118,'12. Hypothèses'!$C$20:$X$50,21,FALSE)-(VLOOKUP('12. Waterfall'!$C118,'12. Hypothèses'!$C$20:$X$50,17,FALSE))-(VLOOKUP('12. Waterfall'!$C118,'12. Hypothèses'!$C$20:$X$50,13,FALSE))),0),"")</f>
        <v/>
      </c>
      <c r="M118" s="168" t="str">
        <f>IFERROR(IF(VLOOKUP('12. Waterfall'!$C118,'12. Hypothèses'!$C$20:$X$50,12,FALSE)='12. Waterfall'!M$89,(VLOOKUP('12. Waterfall'!$C118,'12. Hypothèses'!$C$20:$X$50,21,FALSE)-(VLOOKUP('12. Waterfall'!$C118,'12. Hypothèses'!$C$20:$X$50,17,FALSE))-(VLOOKUP('12. Waterfall'!$C118,'12. Hypothèses'!$C$20:$X$50,13,FALSE))),0),"")</f>
        <v/>
      </c>
    </row>
    <row r="119" spans="2:14" hidden="1" outlineLevel="1" x14ac:dyDescent="0.35">
      <c r="C119" s="162" t="str">
        <f t="shared" si="11"/>
        <v/>
      </c>
      <c r="D119" s="164" t="str">
        <f>IFERROR(IF(VLOOKUP('12. Waterfall'!$C119,'12. Hypothèses'!$C$20:$X$50,12,FALSE)='12. Waterfall'!D$89,(VLOOKUP('12. Waterfall'!$C119,'12. Hypothèses'!$C$20:$X$50,21,FALSE)-(VLOOKUP('12. Waterfall'!$C119,'12. Hypothèses'!$C$20:$X$50,17,FALSE))-(VLOOKUP('12. Waterfall'!$C119,'12. Hypothèses'!$C$20:$X$50,13,FALSE))),0),"")</f>
        <v/>
      </c>
      <c r="E119" s="164" t="str">
        <f>IFERROR(IF(VLOOKUP('12. Waterfall'!$C119,'12. Hypothèses'!$C$20:$X$50,12,FALSE)='12. Waterfall'!E$89,(VLOOKUP('12. Waterfall'!$C119,'12. Hypothèses'!$C$20:$X$50,21,FALSE)-(VLOOKUP('12. Waterfall'!$C119,'12. Hypothèses'!$C$20:$X$50,17,FALSE))-(VLOOKUP('12. Waterfall'!$C119,'12. Hypothèses'!$C$20:$X$50,13,FALSE))),0),"")</f>
        <v/>
      </c>
      <c r="F119" s="164" t="str">
        <f>IFERROR(IF(VLOOKUP('12. Waterfall'!$C119,'12. Hypothèses'!$C$20:$X$50,12,FALSE)='12. Waterfall'!F$89,(VLOOKUP('12. Waterfall'!$C119,'12. Hypothèses'!$C$20:$X$50,21,FALSE)-(VLOOKUP('12. Waterfall'!$C119,'12. Hypothèses'!$C$20:$X$50,17,FALSE))-(VLOOKUP('12. Waterfall'!$C119,'12. Hypothèses'!$C$20:$X$50,13,FALSE))),0),"")</f>
        <v/>
      </c>
      <c r="G119" s="164" t="str">
        <f>IFERROR(IF(VLOOKUP('12. Waterfall'!$C119,'12. Hypothèses'!$C$20:$X$50,12,FALSE)='12. Waterfall'!G$89,(VLOOKUP('12. Waterfall'!$C119,'12. Hypothèses'!$C$20:$X$50,21,FALSE)-(VLOOKUP('12. Waterfall'!$C119,'12. Hypothèses'!$C$20:$X$50,17,FALSE))-(VLOOKUP('12. Waterfall'!$C119,'12. Hypothèses'!$C$20:$X$50,13,FALSE))),0),"")</f>
        <v/>
      </c>
      <c r="H119" s="164" t="str">
        <f>IFERROR(IF(VLOOKUP('12. Waterfall'!$C119,'12. Hypothèses'!$C$20:$X$50,12,FALSE)='12. Waterfall'!H$89,(VLOOKUP('12. Waterfall'!$C119,'12. Hypothèses'!$C$20:$X$50,21,FALSE)-(VLOOKUP('12. Waterfall'!$C119,'12. Hypothèses'!$C$20:$X$50,17,FALSE))-(VLOOKUP('12. Waterfall'!$C119,'12. Hypothèses'!$C$20:$X$50,13,FALSE))),0),"")</f>
        <v/>
      </c>
      <c r="I119" s="164" t="str">
        <f>IFERROR(IF(VLOOKUP('12. Waterfall'!$C119,'12. Hypothèses'!$C$20:$X$50,12,FALSE)='12. Waterfall'!I$89,(VLOOKUP('12. Waterfall'!$C119,'12. Hypothèses'!$C$20:$X$50,21,FALSE)-(VLOOKUP('12. Waterfall'!$C119,'12. Hypothèses'!$C$20:$X$50,17,FALSE))-(VLOOKUP('12. Waterfall'!$C119,'12. Hypothèses'!$C$20:$X$50,13,FALSE))),0),"")</f>
        <v/>
      </c>
      <c r="J119" s="164" t="str">
        <f>IFERROR(IF(VLOOKUP('12. Waterfall'!$C119,'12. Hypothèses'!$C$20:$X$50,12,FALSE)='12. Waterfall'!J$89,(VLOOKUP('12. Waterfall'!$C119,'12. Hypothèses'!$C$20:$X$50,21,FALSE)-(VLOOKUP('12. Waterfall'!$C119,'12. Hypothèses'!$C$20:$X$50,17,FALSE))-(VLOOKUP('12. Waterfall'!$C119,'12. Hypothèses'!$C$20:$X$50,13,FALSE))),0),"")</f>
        <v/>
      </c>
      <c r="K119" s="164" t="str">
        <f>IFERROR(IF(VLOOKUP('12. Waterfall'!$C119,'12. Hypothèses'!$C$20:$X$50,12,FALSE)='12. Waterfall'!K$89,(VLOOKUP('12. Waterfall'!$C119,'12. Hypothèses'!$C$20:$X$50,21,FALSE)-(VLOOKUP('12. Waterfall'!$C119,'12. Hypothèses'!$C$20:$X$50,17,FALSE))-(VLOOKUP('12. Waterfall'!$C119,'12. Hypothèses'!$C$20:$X$50,13,FALSE))),0),"")</f>
        <v/>
      </c>
      <c r="L119" s="164" t="str">
        <f>IFERROR(IF(VLOOKUP('12. Waterfall'!$C119,'12. Hypothèses'!$C$20:$X$50,12,FALSE)='12. Waterfall'!L$89,(VLOOKUP('12. Waterfall'!$C119,'12. Hypothèses'!$C$20:$X$50,21,FALSE)-(VLOOKUP('12. Waterfall'!$C119,'12. Hypothèses'!$C$20:$X$50,17,FALSE))-(VLOOKUP('12. Waterfall'!$C119,'12. Hypothèses'!$C$20:$X$50,13,FALSE))),0),"")</f>
        <v/>
      </c>
      <c r="M119" s="168" t="str">
        <f>IFERROR(IF(VLOOKUP('12. Waterfall'!$C119,'12. Hypothèses'!$C$20:$X$50,12,FALSE)='12. Waterfall'!M$89,(VLOOKUP('12. Waterfall'!$C119,'12. Hypothèses'!$C$20:$X$50,21,FALSE)-(VLOOKUP('12. Waterfall'!$C119,'12. Hypothèses'!$C$20:$X$50,17,FALSE))-(VLOOKUP('12. Waterfall'!$C119,'12. Hypothèses'!$C$20:$X$50,13,FALSE))),0),"")</f>
        <v/>
      </c>
    </row>
    <row r="120" spans="2:14" ht="11" collapsed="1" thickBot="1" x14ac:dyDescent="0.4">
      <c r="C120" s="169" t="s">
        <v>21</v>
      </c>
      <c r="D120" s="170">
        <f>SUM(D90:D119)</f>
        <v>0</v>
      </c>
      <c r="E120" s="170">
        <f t="shared" ref="E120:M120" si="12">SUM(E90:E119)</f>
        <v>0</v>
      </c>
      <c r="F120" s="170">
        <f t="shared" si="12"/>
        <v>0</v>
      </c>
      <c r="G120" s="170">
        <f t="shared" si="12"/>
        <v>0</v>
      </c>
      <c r="H120" s="170">
        <f t="shared" si="12"/>
        <v>0</v>
      </c>
      <c r="I120" s="170">
        <f t="shared" si="12"/>
        <v>0</v>
      </c>
      <c r="J120" s="170">
        <f t="shared" si="12"/>
        <v>0</v>
      </c>
      <c r="K120" s="170">
        <f t="shared" si="12"/>
        <v>0</v>
      </c>
      <c r="L120" s="170">
        <f t="shared" si="12"/>
        <v>0</v>
      </c>
      <c r="M120" s="170">
        <f t="shared" si="12"/>
        <v>0</v>
      </c>
      <c r="N120" s="155">
        <f>SUM(D120:M120)</f>
        <v>0</v>
      </c>
    </row>
    <row r="121" spans="2:14" ht="10.5" thickBot="1" x14ac:dyDescent="0.4"/>
    <row r="122" spans="2:14" ht="11.5" thickTop="1" thickBot="1" x14ac:dyDescent="0.4">
      <c r="B122" s="145">
        <v>4</v>
      </c>
      <c r="C122" s="167" t="s">
        <v>187</v>
      </c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</row>
    <row r="123" spans="2:14" ht="11" thickTop="1" thickBot="1" x14ac:dyDescent="0.4"/>
    <row r="124" spans="2:14" ht="10.5" x14ac:dyDescent="0.35">
      <c r="C124" s="171"/>
      <c r="D124" s="172" t="str">
        <f t="shared" ref="D124:M124" si="13">D89</f>
        <v>Année 1</v>
      </c>
      <c r="E124" s="172" t="str">
        <f t="shared" si="13"/>
        <v>Année 2</v>
      </c>
      <c r="F124" s="172" t="str">
        <f t="shared" si="13"/>
        <v>Année 3</v>
      </c>
      <c r="G124" s="172" t="str">
        <f t="shared" si="13"/>
        <v>Année 4</v>
      </c>
      <c r="H124" s="172" t="str">
        <f t="shared" si="13"/>
        <v>Année 5</v>
      </c>
      <c r="I124" s="172" t="str">
        <f t="shared" si="13"/>
        <v>Année 6</v>
      </c>
      <c r="J124" s="172" t="str">
        <f t="shared" si="13"/>
        <v>Année 7</v>
      </c>
      <c r="K124" s="172" t="str">
        <f t="shared" si="13"/>
        <v>Année 8</v>
      </c>
      <c r="L124" s="172" t="str">
        <f t="shared" si="13"/>
        <v>Année 9</v>
      </c>
      <c r="M124" s="172" t="str">
        <f t="shared" si="13"/>
        <v>Année 10</v>
      </c>
    </row>
    <row r="125" spans="2:14" ht="10.5" thickBot="1" x14ac:dyDescent="0.4">
      <c r="C125" s="173"/>
      <c r="D125" s="174" t="str">
        <f>IFERROR(IF(VLOOKUP(D124,'12. Hypothèses'!$Z$24:$AA$33,2,FALSE)&lt;=VLOOKUP('12. Hypothèses'!$D$10,'12. Hypothèses'!$Z$24:$AA$33,2,FALSE),'12. Hypothèses'!$D$7,'12. Waterfall'!C48-'12. Waterfall'!C86),"")</f>
        <v/>
      </c>
      <c r="E125" s="174" t="str">
        <f>IFERROR(IF(VLOOKUP(E124,'12. Hypothèses'!$Z$24:$AA$33,2,FALSE)&lt;=VLOOKUP('12. Hypothèses'!$D$10,'12. Hypothèses'!$Z$24:$AA$33,2,FALSE),'12. Hypothèses'!$D$7,'12. Waterfall'!D48-'12. Waterfall'!D86),"")</f>
        <v/>
      </c>
      <c r="F125" s="174" t="str">
        <f>IFERROR(IF(VLOOKUP(F124,'12. Hypothèses'!$Z$24:$AA$33,2,FALSE)&lt;=VLOOKUP('12. Hypothèses'!$D$10,'12. Hypothèses'!$Z$24:$AA$33,2,FALSE),'12. Hypothèses'!$D$7,'12. Waterfall'!E48-'12. Waterfall'!E86),"")</f>
        <v/>
      </c>
      <c r="G125" s="174" t="str">
        <f>IFERROR(IF(VLOOKUP(G124,'12. Hypothèses'!$Z$24:$AA$33,2,FALSE)&lt;=VLOOKUP('12. Hypothèses'!$D$10,'12. Hypothèses'!$Z$24:$AA$33,2,FALSE),'12. Hypothèses'!$D$7,'12. Waterfall'!F48-'12. Waterfall'!F86),"")</f>
        <v/>
      </c>
      <c r="H125" s="174" t="str">
        <f>IFERROR(IF(VLOOKUP(H124,'12. Hypothèses'!$Z$24:$AA$33,2,FALSE)&lt;=VLOOKUP('12. Hypothèses'!$D$10,'12. Hypothèses'!$Z$24:$AA$33,2,FALSE),'12. Hypothèses'!$D$7,'12. Waterfall'!G48-'12. Waterfall'!G86),"")</f>
        <v/>
      </c>
      <c r="I125" s="174" t="str">
        <f>IFERROR(IF(VLOOKUP(I124,'12. Hypothèses'!$Z$24:$AA$33,2,FALSE)&lt;=VLOOKUP('12. Hypothèses'!$D$10,'12. Hypothèses'!$Z$24:$AA$33,2,FALSE),'12. Hypothèses'!$D$7,'12. Waterfall'!H48-'12. Waterfall'!H86),"")</f>
        <v/>
      </c>
      <c r="J125" s="174" t="str">
        <f>IFERROR(IF(VLOOKUP(J124,'12. Hypothèses'!$Z$24:$AA$33,2,FALSE)&lt;=VLOOKUP('12. Hypothèses'!$D$10,'12. Hypothèses'!$Z$24:$AA$33,2,FALSE),'12. Hypothèses'!$D$7,'12. Waterfall'!I48-'12. Waterfall'!I86),"")</f>
        <v/>
      </c>
      <c r="K125" s="174" t="str">
        <f>IFERROR(IF(VLOOKUP(K124,'12. Hypothèses'!$Z$24:$AA$33,2,FALSE)&lt;=VLOOKUP('12. Hypothèses'!$D$10,'12. Hypothèses'!$Z$24:$AA$33,2,FALSE),'12. Hypothèses'!$D$7,'12. Waterfall'!J48-'12. Waterfall'!J86),"")</f>
        <v/>
      </c>
      <c r="L125" s="174" t="str">
        <f>IFERROR(IF(VLOOKUP(L124,'12. Hypothèses'!$Z$24:$AA$33,2,FALSE)&lt;=VLOOKUP('12. Hypothèses'!$D$10,'12. Hypothèses'!$Z$24:$AA$33,2,FALSE),'12. Hypothèses'!$D$7,'12. Waterfall'!K48-'12. Waterfall'!K86),"")</f>
        <v/>
      </c>
      <c r="M125" s="174" t="str">
        <f>IFERROR(IF(VLOOKUP(M124,'12. Hypothèses'!$Z$24:$AA$33,2,FALSE)&lt;=VLOOKUP('12. Hypothèses'!$D$10,'12. Hypothèses'!$Z$24:$AA$33,2,FALSE),'12. Hypothèses'!$D$7,'12. Waterfall'!L48-'12. Waterfall'!L86),"")</f>
        <v/>
      </c>
    </row>
    <row r="126" spans="2:14" ht="10.5" thickBot="1" x14ac:dyDescent="0.4"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</row>
    <row r="127" spans="2:14" ht="11.5" thickTop="1" thickBot="1" x14ac:dyDescent="0.4">
      <c r="B127" s="145">
        <v>5</v>
      </c>
      <c r="C127" s="167" t="s">
        <v>113</v>
      </c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</row>
    <row r="128" spans="2:14" ht="11" thickTop="1" thickBot="1" x14ac:dyDescent="0.4"/>
    <row r="129" spans="2:15" ht="10.5" x14ac:dyDescent="0.35">
      <c r="C129" s="171"/>
      <c r="D129" s="172" t="str">
        <f t="shared" ref="D129:M129" si="14">D124</f>
        <v>Année 1</v>
      </c>
      <c r="E129" s="172" t="str">
        <f t="shared" si="14"/>
        <v>Année 2</v>
      </c>
      <c r="F129" s="172" t="str">
        <f t="shared" si="14"/>
        <v>Année 3</v>
      </c>
      <c r="G129" s="172" t="str">
        <f t="shared" si="14"/>
        <v>Année 4</v>
      </c>
      <c r="H129" s="172" t="str">
        <f t="shared" si="14"/>
        <v>Année 5</v>
      </c>
      <c r="I129" s="172" t="str">
        <f t="shared" si="14"/>
        <v>Année 6</v>
      </c>
      <c r="J129" s="172" t="str">
        <f t="shared" si="14"/>
        <v>Année 7</v>
      </c>
      <c r="K129" s="172" t="str">
        <f t="shared" si="14"/>
        <v>Année 8</v>
      </c>
      <c r="L129" s="172" t="str">
        <f t="shared" si="14"/>
        <v>Année 9</v>
      </c>
      <c r="M129" s="172" t="str">
        <f t="shared" si="14"/>
        <v>Année 10</v>
      </c>
    </row>
    <row r="130" spans="2:15" x14ac:dyDescent="0.35">
      <c r="C130" s="150" t="s">
        <v>114</v>
      </c>
      <c r="D130" s="175" t="str">
        <f>IFERROR(IF(VLOOKUP(D129,'12. Hypothèses'!$Z$24:$AA$33,2,FALSE)&lt;=VLOOKUP('12. Hypothèses'!$D$10,'12. Hypothèses'!$Z$24:$AA$33,2,FALSE),'12. Hypothèses'!$D$12,'12. Hypothèses'!$D$13),"")</f>
        <v/>
      </c>
      <c r="E130" s="175" t="str">
        <f>IFERROR(IF(VLOOKUP(E129,'12. Hypothèses'!$Z$24:$AA$33,2,FALSE)&lt;=VLOOKUP('12. Hypothèses'!$D$10,'12. Hypothèses'!$Z$24:$AA$33,2,FALSE),'12. Hypothèses'!$D$12,'12. Hypothèses'!$D$13),"")</f>
        <v/>
      </c>
      <c r="F130" s="175" t="str">
        <f>IFERROR(IF(VLOOKUP(F129,'12. Hypothèses'!$Z$24:$AA$33,2,FALSE)&lt;=VLOOKUP('12. Hypothèses'!$D$10,'12. Hypothèses'!$Z$24:$AA$33,2,FALSE),'12. Hypothèses'!$D$12,'12. Hypothèses'!$D$13),"")</f>
        <v/>
      </c>
      <c r="G130" s="175" t="str">
        <f>IFERROR(IF(VLOOKUP(G129,'12. Hypothèses'!$Z$24:$AA$33,2,FALSE)&lt;=VLOOKUP('12. Hypothèses'!$D$10,'12. Hypothèses'!$Z$24:$AA$33,2,FALSE),'12. Hypothèses'!$D$12,'12. Hypothèses'!$D$13),"")</f>
        <v/>
      </c>
      <c r="H130" s="175" t="str">
        <f>IFERROR(IF(VLOOKUP(H129,'12. Hypothèses'!$Z$24:$AA$33,2,FALSE)&lt;=VLOOKUP('12. Hypothèses'!$D$10,'12. Hypothèses'!$Z$24:$AA$33,2,FALSE),'12. Hypothèses'!$D$12,'12. Hypothèses'!$D$13),"")</f>
        <v/>
      </c>
      <c r="I130" s="175" t="str">
        <f>IFERROR(IF(VLOOKUP(I129,'12. Hypothèses'!$Z$24:$AA$33,2,FALSE)&lt;=VLOOKUP('12. Hypothèses'!$D$10,'12. Hypothèses'!$Z$24:$AA$33,2,FALSE),'12. Hypothèses'!$D$12,'12. Hypothèses'!$D$13),"")</f>
        <v/>
      </c>
      <c r="J130" s="175" t="str">
        <f>IFERROR(IF(VLOOKUP(J129,'12. Hypothèses'!$Z$24:$AA$33,2,FALSE)&lt;=VLOOKUP('12. Hypothèses'!$D$10,'12. Hypothèses'!$Z$24:$AA$33,2,FALSE),'12. Hypothèses'!$D$12,'12. Hypothèses'!$D$13),"")</f>
        <v/>
      </c>
      <c r="K130" s="175" t="str">
        <f>IFERROR(IF(VLOOKUP(K129,'12. Hypothèses'!$Z$24:$AA$33,2,FALSE)&lt;=VLOOKUP('12. Hypothèses'!$D$10,'12. Hypothèses'!$Z$24:$AA$33,2,FALSE),'12. Hypothèses'!$D$12,'12. Hypothèses'!$D$13),"")</f>
        <v/>
      </c>
      <c r="L130" s="175" t="str">
        <f>IFERROR(IF(VLOOKUP(L129,'12. Hypothèses'!$Z$24:$AA$33,2,FALSE)&lt;=VLOOKUP('12. Hypothèses'!$D$10,'12. Hypothèses'!$Z$24:$AA$33,2,FALSE),'12. Hypothèses'!$D$12,'12. Hypothèses'!$D$13),"")</f>
        <v/>
      </c>
      <c r="M130" s="175" t="str">
        <f>IFERROR(IF(VLOOKUP(M129,'12. Hypothèses'!$Z$24:$AA$33,2,FALSE)&lt;=VLOOKUP('12. Hypothèses'!$D$10,'12. Hypothèses'!$Z$24:$AA$33,2,FALSE),'12. Hypothèses'!$D$12,'12. Hypothèses'!$D$13),"")</f>
        <v/>
      </c>
    </row>
    <row r="131" spans="2:15" ht="10.5" x14ac:dyDescent="0.35">
      <c r="C131" s="150" t="s">
        <v>115</v>
      </c>
      <c r="D131" s="176" t="str">
        <f>IFERROR(D130*D125,"")</f>
        <v/>
      </c>
      <c r="E131" s="176" t="str">
        <f t="shared" ref="E131:M131" si="15">IFERROR(E130*E125,"")</f>
        <v/>
      </c>
      <c r="F131" s="176" t="str">
        <f t="shared" si="15"/>
        <v/>
      </c>
      <c r="G131" s="176" t="str">
        <f t="shared" si="15"/>
        <v/>
      </c>
      <c r="H131" s="176" t="str">
        <f t="shared" si="15"/>
        <v/>
      </c>
      <c r="I131" s="176" t="str">
        <f t="shared" si="15"/>
        <v/>
      </c>
      <c r="J131" s="176" t="str">
        <f t="shared" si="15"/>
        <v/>
      </c>
      <c r="K131" s="176" t="str">
        <f t="shared" si="15"/>
        <v/>
      </c>
      <c r="L131" s="176" t="str">
        <f t="shared" si="15"/>
        <v/>
      </c>
      <c r="M131" s="176" t="str">
        <f t="shared" si="15"/>
        <v/>
      </c>
      <c r="N131" s="156">
        <f>SUM(D131:M131)</f>
        <v>0</v>
      </c>
    </row>
    <row r="132" spans="2:15" x14ac:dyDescent="0.35">
      <c r="C132" s="150" t="s">
        <v>116</v>
      </c>
      <c r="D132" s="177" t="str">
        <f>IFERROR(IF(VLOOKUP(D129,'12. Hypothèses'!$Z$20:$AA$33,2,FALSE)&lt;=VLOOKUP('12. Hypothèses'!$D$10,'12. Hypothèses'!$Z$20:$AA$33,2,FALSE),'12. Hypothèses'!$D$14,'12. Hypothèses'!$D$15),"")</f>
        <v/>
      </c>
      <c r="E132" s="177" t="str">
        <f>IFERROR(IF(VLOOKUP(E129,'12. Hypothèses'!$Z$20:$AA$33,2,FALSE)&lt;=VLOOKUP('12. Hypothèses'!$D$10,'12. Hypothèses'!$Z$20:$AA$33,2,FALSE),'12. Hypothèses'!$D$14,'12. Hypothèses'!$D$15),"")</f>
        <v/>
      </c>
      <c r="F132" s="177" t="str">
        <f>IFERROR(IF(VLOOKUP(F129,'12. Hypothèses'!$Z$20:$AA$33,2,FALSE)&lt;=VLOOKUP('12. Hypothèses'!$D$10,'12. Hypothèses'!$Z$20:$AA$33,2,FALSE),'12. Hypothèses'!$D$14,'12. Hypothèses'!$D$15),"")</f>
        <v/>
      </c>
      <c r="G132" s="177" t="str">
        <f>IFERROR(IF(VLOOKUP(G129,'12. Hypothèses'!$Z$20:$AA$33,2,FALSE)&lt;=VLOOKUP('12. Hypothèses'!$D$10,'12. Hypothèses'!$Z$20:$AA$33,2,FALSE),'12. Hypothèses'!$D$14,'12. Hypothèses'!$D$15),"")</f>
        <v/>
      </c>
      <c r="H132" s="177" t="str">
        <f>IFERROR(IF(VLOOKUP(H129,'12. Hypothèses'!$Z$20:$AA$33,2,FALSE)&lt;=VLOOKUP('12. Hypothèses'!$D$10,'12. Hypothèses'!$Z$20:$AA$33,2,FALSE),'12. Hypothèses'!$D$14,'12. Hypothèses'!$D$15),"")</f>
        <v/>
      </c>
      <c r="I132" s="177" t="str">
        <f>IFERROR(IF(VLOOKUP(I129,'12. Hypothèses'!$Z$20:$AA$33,2,FALSE)&lt;=VLOOKUP('12. Hypothèses'!$D$10,'12. Hypothèses'!$Z$20:$AA$33,2,FALSE),'12. Hypothèses'!$D$14,'12. Hypothèses'!$D$15),"")</f>
        <v/>
      </c>
      <c r="J132" s="177" t="str">
        <f>IFERROR(IF(VLOOKUP(J129,'12. Hypothèses'!$Z$20:$AA$33,2,FALSE)&lt;=VLOOKUP('12. Hypothèses'!$D$10,'12. Hypothèses'!$Z$20:$AA$33,2,FALSE),'12. Hypothèses'!$D$14,'12. Hypothèses'!$D$15),"")</f>
        <v/>
      </c>
      <c r="K132" s="177" t="str">
        <f>IFERROR(IF(VLOOKUP(K129,'12. Hypothèses'!$Z$20:$AA$33,2,FALSE)&lt;=VLOOKUP('12. Hypothèses'!$D$10,'12. Hypothèses'!$Z$20:$AA$33,2,FALSE),'12. Hypothèses'!$D$14,'12. Hypothèses'!$D$15),"")</f>
        <v/>
      </c>
      <c r="L132" s="177" t="str">
        <f>IFERROR(IF(VLOOKUP(L129,'12. Hypothèses'!$Z$20:$AA$33,2,FALSE)&lt;=VLOOKUP('12. Hypothèses'!$D$10,'12. Hypothèses'!$Z$20:$AA$33,2,FALSE),'12. Hypothèses'!$D$14,'12. Hypothèses'!$D$15),"")</f>
        <v/>
      </c>
      <c r="M132" s="177" t="str">
        <f>IFERROR(IF(VLOOKUP(M129,'12. Hypothèses'!$Z$20:$AA$33,2,FALSE)&lt;=VLOOKUP('12. Hypothèses'!$D$10,'12. Hypothèses'!$Z$20:$AA$33,2,FALSE),'12. Hypothèses'!$D$14,'12. Hypothèses'!$D$15),"")</f>
        <v/>
      </c>
    </row>
    <row r="133" spans="2:15" ht="10.5" x14ac:dyDescent="0.35">
      <c r="C133" s="150" t="s">
        <v>117</v>
      </c>
      <c r="D133" s="150" t="str">
        <f>IFERROR(D132*'12. Hypothèses'!$D$7,"")</f>
        <v/>
      </c>
      <c r="E133" s="150" t="str">
        <f>IFERROR(E132*'12. Hypothèses'!$D$7,"")</f>
        <v/>
      </c>
      <c r="F133" s="150" t="str">
        <f>IFERROR(F132*'12. Hypothèses'!$D$7,"")</f>
        <v/>
      </c>
      <c r="G133" s="150" t="str">
        <f>IFERROR(G132*'12. Hypothèses'!$D$7,"")</f>
        <v/>
      </c>
      <c r="H133" s="150" t="str">
        <f>IFERROR(H132*'12. Hypothèses'!$D$7,"")</f>
        <v/>
      </c>
      <c r="I133" s="150" t="str">
        <f>IFERROR(I132*'12. Hypothèses'!$D$7,"")</f>
        <v/>
      </c>
      <c r="J133" s="150" t="str">
        <f>IFERROR(J132*'12. Hypothèses'!$D$7,"")</f>
        <v/>
      </c>
      <c r="K133" s="150" t="str">
        <f>IFERROR(K132*'12. Hypothèses'!$D$7,"")</f>
        <v/>
      </c>
      <c r="L133" s="150" t="str">
        <f>IFERROR(L132*'12. Hypothèses'!$D$7,"")</f>
        <v/>
      </c>
      <c r="M133" s="150" t="str">
        <f>IFERROR(M132*'12. Hypothèses'!$D$7,"")</f>
        <v/>
      </c>
      <c r="N133" s="156">
        <f>SUM(D133:M133)</f>
        <v>0</v>
      </c>
    </row>
    <row r="134" spans="2:15" x14ac:dyDescent="0.35">
      <c r="K134" s="178"/>
      <c r="L134" s="178"/>
    </row>
    <row r="135" spans="2:15" ht="10.5" x14ac:dyDescent="0.35">
      <c r="C135" s="149" t="s">
        <v>118</v>
      </c>
      <c r="D135" s="179" t="str">
        <f>IFERROR(IF(C137=100%,0,IF((D47+D131+D133)/'12. Hypothèses'!$D$7&lt;100%,(D47+D131+D133),MAX(0,(1-C137)*'12. Hypothèses'!$D$7))),"")</f>
        <v/>
      </c>
      <c r="E135" s="179" t="str">
        <f>IFERROR(IF(D137=100%,0,IF((E47+E131+E133)/'12. Hypothèses'!$D$7&lt;100%,(E47+E131+E133),MAX(0,(1-D137)*'12. Hypothèses'!$D$7))),"")</f>
        <v/>
      </c>
      <c r="F135" s="179" t="str">
        <f>IFERROR(IF(E137=100%,0,IF((F47+F131+F133)/'12. Hypothèses'!$D$7&lt;100%,(F47+F131+F133),MAX(0,(1-E137)*'12. Hypothèses'!$D$7))),"")</f>
        <v/>
      </c>
      <c r="G135" s="179" t="str">
        <f>IFERROR(IF(F137=100%,0,IF((G47+G131+G133)/'12. Hypothèses'!$D$7&lt;100%,(G47+G131+G133),MAX(0,(1-F137)*'12. Hypothèses'!$D$7))),"")</f>
        <v/>
      </c>
      <c r="H135" s="179" t="str">
        <f>IFERROR(IF(G137=100%,0,IF((H47+H131+H133)/'12. Hypothèses'!$D$7&lt;100%,(H47+H131+H133),MAX(0,(1-G137)*'12. Hypothèses'!$D$7))),"")</f>
        <v/>
      </c>
      <c r="I135" s="179" t="str">
        <f>IFERROR(IF(H137=100%,0,IF((I47+I131+I133)/'12. Hypothèses'!$D$7&lt;100%,(I47+I131+I133),MAX(0,(1-H137)*'12. Hypothèses'!$D$7))),"")</f>
        <v/>
      </c>
      <c r="J135" s="179" t="str">
        <f>IFERROR(IF(I137=100%,0,IF((J47+J131+J133)/'12. Hypothèses'!$D$7&lt;100%,(J47+J131+J133),MAX(0,(1-I137)*'12. Hypothèses'!$D$7))),"")</f>
        <v/>
      </c>
      <c r="K135" s="179" t="str">
        <f>IFERROR(IF(J137=100%,0,IF((K47+K131+K133)/'12. Hypothèses'!$D$7&lt;100%,(K47+K131+K133),MAX(0,(1-J137)*'12. Hypothèses'!$D$7))),"")</f>
        <v/>
      </c>
      <c r="L135" s="179" t="str">
        <f>IFERROR(IF(K137=100%,0,IF((L47+L131+L133)/'12. Hypothèses'!$D$7&lt;100%,(L47+L131+L133),MAX(0,(1-K137)*'12. Hypothèses'!$D$7))),"")</f>
        <v/>
      </c>
      <c r="M135" s="179" t="str">
        <f>IFERROR(IF(L137=100%,0,IF((M47+M131+M133)/'12. Hypothèses'!$D$7&lt;100%,(M47+M131+M133),MAX(0,(1-L137)*'12. Hypothèses'!$D$7))),"")</f>
        <v/>
      </c>
      <c r="N135" s="156">
        <f>SUM(D135:M135)</f>
        <v>0</v>
      </c>
    </row>
    <row r="136" spans="2:15" x14ac:dyDescent="0.35">
      <c r="C136" s="150" t="s">
        <v>119</v>
      </c>
      <c r="D136" s="180" t="str">
        <f>IFERROR(D135/'12. Hypothèses'!$D$7,"")</f>
        <v/>
      </c>
      <c r="E136" s="180" t="str">
        <f>IFERROR(E135/'12. Hypothèses'!$D$7,"")</f>
        <v/>
      </c>
      <c r="F136" s="180" t="str">
        <f>IFERROR(F135/'12. Hypothèses'!$D$7,"")</f>
        <v/>
      </c>
      <c r="G136" s="180" t="str">
        <f>IFERROR(G135/'12. Hypothèses'!$D$7,"")</f>
        <v/>
      </c>
      <c r="H136" s="180" t="str">
        <f>IFERROR(H135/'12. Hypothèses'!$D$7,"")</f>
        <v/>
      </c>
      <c r="I136" s="180" t="str">
        <f>IFERROR(I135/'12. Hypothèses'!$D$7,"")</f>
        <v/>
      </c>
      <c r="J136" s="180" t="str">
        <f>IFERROR(J135/'12. Hypothèses'!$D$7,"")</f>
        <v/>
      </c>
      <c r="K136" s="180" t="str">
        <f>IFERROR(K135/'12. Hypothèses'!$D$7,"")</f>
        <v/>
      </c>
      <c r="L136" s="180" t="str">
        <f>IFERROR(L135/'12. Hypothèses'!$D$7,"")</f>
        <v/>
      </c>
      <c r="M136" s="180" t="str">
        <f>IFERROR(M135/'12. Hypothèses'!$D$7,"")</f>
        <v/>
      </c>
    </row>
    <row r="137" spans="2:15" ht="10.5" thickBot="1" x14ac:dyDescent="0.4">
      <c r="C137" s="165" t="s">
        <v>120</v>
      </c>
      <c r="D137" s="181" t="str">
        <f>IFERROR(D135/'12. Hypothèses'!$D$7,"")</f>
        <v/>
      </c>
      <c r="E137" s="181">
        <f>IFERROR(SUM(D135:E135)/'12. Hypothèses'!$D$7,"")</f>
        <v>0</v>
      </c>
      <c r="F137" s="181">
        <f>IFERROR(SUM(E135:F135)/'12. Hypothèses'!$D$7,"")</f>
        <v>0</v>
      </c>
      <c r="G137" s="181">
        <f>IFERROR(SUM(F135:G135)/'12. Hypothèses'!$D$7,"")</f>
        <v>0</v>
      </c>
      <c r="H137" s="181">
        <f>IFERROR(SUM(G135:H135)/'12. Hypothèses'!$D$7,"")</f>
        <v>0</v>
      </c>
      <c r="I137" s="181">
        <f>IFERROR(SUM(H135:I135)/'12. Hypothèses'!$D$7,"")</f>
        <v>0</v>
      </c>
      <c r="J137" s="181">
        <f>IFERROR(SUM(I135:J135)/'12. Hypothèses'!$D$7,"")</f>
        <v>0</v>
      </c>
      <c r="K137" s="181">
        <f>IFERROR(SUM(J135:K135)/'12. Hypothèses'!$D$7,"")</f>
        <v>0</v>
      </c>
      <c r="L137" s="181">
        <f>IFERROR(SUM(K135:L135)/'12. Hypothèses'!$D$7,"")</f>
        <v>0</v>
      </c>
      <c r="M137" s="181">
        <f>IFERROR(SUM(L135:M135)/'12. Hypothèses'!$D$7,"")</f>
        <v>0</v>
      </c>
    </row>
    <row r="138" spans="2:15" ht="10.5" thickBot="1" x14ac:dyDescent="0.4"/>
    <row r="139" spans="2:15" ht="11.5" thickTop="1" thickBot="1" x14ac:dyDescent="0.4">
      <c r="B139" s="182">
        <v>6</v>
      </c>
      <c r="C139" s="167" t="s">
        <v>121</v>
      </c>
      <c r="D139" s="146"/>
      <c r="E139" s="146"/>
      <c r="F139" s="146"/>
      <c r="G139" s="146"/>
      <c r="H139" s="146"/>
      <c r="I139" s="146"/>
      <c r="J139" s="146"/>
      <c r="K139" s="146"/>
      <c r="L139" s="146"/>
      <c r="M139" s="183"/>
    </row>
    <row r="140" spans="2:15" ht="11" thickTop="1" x14ac:dyDescent="0.35">
      <c r="D140" s="149" t="str">
        <f t="shared" ref="D140:M140" si="16">D129</f>
        <v>Année 1</v>
      </c>
      <c r="E140" s="149" t="str">
        <f t="shared" si="16"/>
        <v>Année 2</v>
      </c>
      <c r="F140" s="149" t="str">
        <f t="shared" si="16"/>
        <v>Année 3</v>
      </c>
      <c r="G140" s="149" t="str">
        <f t="shared" si="16"/>
        <v>Année 4</v>
      </c>
      <c r="H140" s="149" t="str">
        <f t="shared" si="16"/>
        <v>Année 5</v>
      </c>
      <c r="I140" s="149" t="str">
        <f t="shared" si="16"/>
        <v>Année 6</v>
      </c>
      <c r="J140" s="149" t="str">
        <f t="shared" si="16"/>
        <v>Année 7</v>
      </c>
      <c r="K140" s="149" t="str">
        <f t="shared" si="16"/>
        <v>Année 8</v>
      </c>
      <c r="L140" s="149" t="str">
        <f t="shared" si="16"/>
        <v>Année 9</v>
      </c>
      <c r="M140" s="149" t="str">
        <f t="shared" si="16"/>
        <v>Année 10</v>
      </c>
    </row>
    <row r="141" spans="2:15" x14ac:dyDescent="0.35">
      <c r="C141" s="150" t="s">
        <v>122</v>
      </c>
      <c r="D141" s="151" t="str">
        <f>IFERROR(0+D135+D84+D120-D47-D131-D133,"")</f>
        <v/>
      </c>
      <c r="E141" s="151" t="str">
        <f t="shared" ref="E141:M141" si="17">IFERROR(0+E135+E84+E120-E47-E131-E133,"")</f>
        <v/>
      </c>
      <c r="F141" s="151" t="str">
        <f t="shared" si="17"/>
        <v/>
      </c>
      <c r="G141" s="151" t="str">
        <f t="shared" si="17"/>
        <v/>
      </c>
      <c r="H141" s="151" t="str">
        <f t="shared" si="17"/>
        <v/>
      </c>
      <c r="I141" s="151" t="str">
        <f t="shared" si="17"/>
        <v/>
      </c>
      <c r="J141" s="151" t="str">
        <f t="shared" si="17"/>
        <v/>
      </c>
      <c r="K141" s="151" t="str">
        <f t="shared" si="17"/>
        <v/>
      </c>
      <c r="L141" s="151" t="str">
        <f t="shared" si="17"/>
        <v/>
      </c>
      <c r="M141" s="151" t="str">
        <f t="shared" si="17"/>
        <v/>
      </c>
    </row>
    <row r="142" spans="2:15" ht="12.5" x14ac:dyDescent="0.35">
      <c r="C142" s="150" t="s">
        <v>123</v>
      </c>
      <c r="D142" s="151" t="str">
        <f>IFERROR(IF(D141=0,0,IF(SUM(E84:$M84,E120:$M120)+'12. Hypothèses'!$D$7*(1-D137)&gt;=SUM(E131:$M131,E133:$M133),D141,MAX(0,D141-SUM(E131:$M131,E133:$M133)+SUM(E84:$M84,E120:$M120)+'12. Hypothèses'!$D$7*(1-D137)))),"")</f>
        <v/>
      </c>
      <c r="E142" s="151" t="str">
        <f>IFERROR(IF(E141=0,0,IF(SUM(F84:$M84,F120:$M120)+'12. Hypothèses'!$D$7*(1-E137)&gt;=SUM(F131:$M131,F133:$M133),E141,MAX(0,E141-SUM(F131:$M131,F133:$M133)+SUM(F84:$M84,F120:$M120)+'12. Hypothèses'!$D$7*(1-E137)))),"")</f>
        <v/>
      </c>
      <c r="F142" s="151" t="str">
        <f>IFERROR(IF(F141=0,0,IF(SUM(G84:$M84,G120:$M120)+'12. Hypothèses'!$D$7*(1-F137)&gt;=SUM(G131:$M131,G133:$M133),F141,MAX(0,F141-SUM(G131:$M131,G133:$M133)+SUM(G84:$M84,G120:$M120)+'12. Hypothèses'!$D$7*(1-F137)))),"")</f>
        <v/>
      </c>
      <c r="G142" s="151" t="str">
        <f>IFERROR(IF(G141=0,0,IF(SUM(H84:$M84,H120:$M120)+'12. Hypothèses'!$D$7*(1-G137)&gt;=SUM(H131:$M131,H133:$M133),G141,MAX(0,G141-SUM(H131:$M131,H133:$M133)+SUM(H84:$M84,H120:$M120)+'12. Hypothèses'!$D$7*(1-G137)))),"")</f>
        <v/>
      </c>
      <c r="H142" s="151" t="str">
        <f>IFERROR(IF(H141=0,0,IF(SUM(I84:$M84,I120:$M120)+'12. Hypothèses'!$D$7*(1-H137)&gt;=SUM(I131:$M131,I133:$M133),H141,MAX(0,H141-SUM(I131:$M131,I133:$M133)+SUM(I84:$M84,I120:$M120)+'12. Hypothèses'!$D$7*(1-H137)))),"")</f>
        <v/>
      </c>
      <c r="I142" s="151" t="str">
        <f>IFERROR(IF(I141=0,0,IF(SUM(J84:$M84,J120:$M120)+'12. Hypothèses'!$D$7*(1-I137)&gt;=SUM(J131:$M131,J133:$M133),I141,MAX(0,I141-SUM(J131:$M131,J133:$M133)+SUM(J84:$M84,J120:$M120)+'12. Hypothèses'!$D$7*(1-I137)))),"")</f>
        <v/>
      </c>
      <c r="J142" s="151" t="str">
        <f>IFERROR(IF(J141=0,0,IF(SUM(K84:$M84,K120:$M120)+'12. Hypothèses'!$D$7*(1-J137)&gt;=SUM(K131:$M131,K133:$M133),J141,MAX(0,J141-SUM(K131:$M131,K133:$M133)+SUM(K84:$M84,K120:$M120)+'12. Hypothèses'!$D$7*(1-J137)))),"")</f>
        <v/>
      </c>
      <c r="K142" s="151" t="str">
        <f>IFERROR(IF(K141=0,0,IF(SUM(L84:$M84,L120:$M120)+'12. Hypothèses'!$D$7*(1-K137)&gt;=SUM(L131:$M131,L133:$M133),K141,MAX(0,K141-SUM(L131:$M131,L133:$M133)+SUM(L84:$M84,L120:$M120)+'12. Hypothèses'!$D$7*(1-K137)))),"")</f>
        <v/>
      </c>
      <c r="L142" s="151" t="str">
        <f>IFERROR(IF(L141=0,0,IF(SUM(M84:$M84,M120:$M120)+'12. Hypothèses'!$D$7*(1-L137)&gt;=SUM(M131:$M131,M133:$M133),L141,MAX(0,L141-SUM(M131:$M131,M133:$M133)+SUM(M84:$M84,M120:$M120)+'12. Hypothèses'!$D$7*(1-L137)))),"")</f>
        <v/>
      </c>
      <c r="M142" s="151" t="str">
        <f>IFERROR(IF(M141=0,0,IF(SUM($M84:N84,$M120:N120)+'12. Hypothèses'!$D$7*(1-M137)&gt;=SUM($M131:N131,$M133:N133),M141,MAX(0,M141-SUM($M131:N131,$M133:N133)+SUM($M84:N84,$M120:N120)+'12. Hypothèses'!$D$7*(1-M137)))),"")</f>
        <v/>
      </c>
      <c r="N142" s="156">
        <f>SUM(D142:M142)</f>
        <v>0</v>
      </c>
      <c r="O142" s="184" t="b">
        <f>N142=SUM(N150:N160)</f>
        <v>1</v>
      </c>
    </row>
    <row r="143" spans="2:15" ht="10.5" x14ac:dyDescent="0.35">
      <c r="C143" s="150" t="s">
        <v>124</v>
      </c>
      <c r="D143" s="151" t="str">
        <f>IFERROR(D141-D142,"")</f>
        <v/>
      </c>
      <c r="E143" s="151" t="str">
        <f t="shared" ref="E143:M143" si="18">IFERROR(E141-E142,"")</f>
        <v/>
      </c>
      <c r="F143" s="151" t="str">
        <f t="shared" si="18"/>
        <v/>
      </c>
      <c r="G143" s="151" t="str">
        <f t="shared" si="18"/>
        <v/>
      </c>
      <c r="H143" s="151" t="str">
        <f t="shared" si="18"/>
        <v/>
      </c>
      <c r="I143" s="151" t="str">
        <f t="shared" si="18"/>
        <v/>
      </c>
      <c r="J143" s="151" t="str">
        <f t="shared" si="18"/>
        <v/>
      </c>
      <c r="K143" s="151" t="str">
        <f t="shared" si="18"/>
        <v/>
      </c>
      <c r="L143" s="151" t="str">
        <f t="shared" si="18"/>
        <v/>
      </c>
      <c r="M143" s="151" t="str">
        <f t="shared" si="18"/>
        <v/>
      </c>
      <c r="N143" s="156"/>
    </row>
    <row r="144" spans="2:15" ht="11" thickBot="1" x14ac:dyDescent="0.4">
      <c r="C144" s="149"/>
      <c r="D144" s="155"/>
      <c r="E144" s="155"/>
      <c r="F144" s="155"/>
      <c r="G144" s="155"/>
      <c r="H144" s="155"/>
      <c r="I144" s="155"/>
      <c r="J144" s="155"/>
      <c r="K144" s="155"/>
      <c r="L144" s="155"/>
      <c r="M144" s="155"/>
    </row>
    <row r="145" spans="1:15" ht="11.5" thickTop="1" thickBot="1" x14ac:dyDescent="0.4">
      <c r="B145" s="182">
        <v>7</v>
      </c>
      <c r="C145" s="167" t="s">
        <v>123</v>
      </c>
      <c r="D145" s="146"/>
      <c r="E145" s="146"/>
      <c r="F145" s="146"/>
      <c r="G145" s="146"/>
      <c r="H145" s="146"/>
      <c r="I145" s="146"/>
      <c r="J145" s="146"/>
      <c r="K145" s="146"/>
      <c r="L145" s="146"/>
      <c r="M145" s="183"/>
    </row>
    <row r="146" spans="1:15" ht="11" thickTop="1" thickBot="1" x14ac:dyDescent="0.4">
      <c r="C146" s="185">
        <f>'12. Hypothèses'!D18</f>
        <v>0</v>
      </c>
    </row>
    <row r="147" spans="1:15" ht="10.5" x14ac:dyDescent="0.35">
      <c r="C147" s="171"/>
      <c r="D147" s="172" t="str">
        <f t="shared" ref="D147:M147" si="19">D140</f>
        <v>Année 1</v>
      </c>
      <c r="E147" s="172" t="str">
        <f t="shared" si="19"/>
        <v>Année 2</v>
      </c>
      <c r="F147" s="172" t="str">
        <f t="shared" si="19"/>
        <v>Année 3</v>
      </c>
      <c r="G147" s="172" t="str">
        <f t="shared" si="19"/>
        <v>Année 4</v>
      </c>
      <c r="H147" s="172" t="str">
        <f t="shared" si="19"/>
        <v>Année 5</v>
      </c>
      <c r="I147" s="172" t="str">
        <f t="shared" si="19"/>
        <v>Année 6</v>
      </c>
      <c r="J147" s="172" t="str">
        <f t="shared" si="19"/>
        <v>Année 7</v>
      </c>
      <c r="K147" s="172" t="str">
        <f t="shared" si="19"/>
        <v>Année 8</v>
      </c>
      <c r="L147" s="172" t="str">
        <f t="shared" si="19"/>
        <v>Année 9</v>
      </c>
      <c r="M147" s="172" t="str">
        <f t="shared" si="19"/>
        <v>Année 10</v>
      </c>
    </row>
    <row r="148" spans="1:15" x14ac:dyDescent="0.35">
      <c r="C148" s="150" t="s">
        <v>125</v>
      </c>
      <c r="D148" s="186" t="str">
        <f>D142</f>
        <v/>
      </c>
      <c r="E148" s="186" t="str">
        <f>IFERROR(D148+E142,"")</f>
        <v/>
      </c>
      <c r="F148" s="186" t="str">
        <f t="shared" ref="F148:M148" si="20">IFERROR(E148+F142,"")</f>
        <v/>
      </c>
      <c r="G148" s="186" t="str">
        <f t="shared" si="20"/>
        <v/>
      </c>
      <c r="H148" s="186" t="str">
        <f t="shared" si="20"/>
        <v/>
      </c>
      <c r="I148" s="186" t="str">
        <f t="shared" si="20"/>
        <v/>
      </c>
      <c r="J148" s="186" t="str">
        <f t="shared" si="20"/>
        <v/>
      </c>
      <c r="K148" s="186" t="str">
        <f t="shared" si="20"/>
        <v/>
      </c>
      <c r="L148" s="186" t="str">
        <f t="shared" si="20"/>
        <v/>
      </c>
      <c r="M148" s="186" t="str">
        <f t="shared" si="20"/>
        <v/>
      </c>
    </row>
    <row r="150" spans="1:15" ht="10.5" x14ac:dyDescent="0.35">
      <c r="C150" s="150" t="s">
        <v>126</v>
      </c>
      <c r="D150" s="151">
        <f>'12. Hypothèses'!$D$8*MIN(D142,MAX(0,$N$135))</f>
        <v>0</v>
      </c>
      <c r="E150" s="151" t="str">
        <f>IFERROR('12. Hypothèses'!$D$8*MIN(E142,MAX(0,$N$135-D148)),"")</f>
        <v/>
      </c>
      <c r="F150" s="151" t="str">
        <f>IFERROR('12. Hypothèses'!$D$8*MIN(F142,MAX(0,$N$135-E148)),"")</f>
        <v/>
      </c>
      <c r="G150" s="151" t="str">
        <f>IFERROR('12. Hypothèses'!$D$8*MIN(G142,MAX(0,$N$135-F148)),"")</f>
        <v/>
      </c>
      <c r="H150" s="151" t="str">
        <f>IFERROR('12. Hypothèses'!$D$8*MIN(H142,MAX(0,$N$135-G148)),"")</f>
        <v/>
      </c>
      <c r="I150" s="151" t="str">
        <f>IFERROR('12. Hypothèses'!$D$8*MIN(I142,MAX(0,$N$135-H148)),"")</f>
        <v/>
      </c>
      <c r="J150" s="151" t="str">
        <f>IFERROR('12. Hypothèses'!$D$8*MIN(J142,MAX(0,$N$135-I148)),"")</f>
        <v/>
      </c>
      <c r="K150" s="151" t="str">
        <f>IFERROR('12. Hypothèses'!$D$8*MIN(K142,MAX(0,$N$135-J148)),"")</f>
        <v/>
      </c>
      <c r="L150" s="151" t="str">
        <f>IFERROR('12. Hypothèses'!$D$8*MIN(L142,MAX(0,$N$135-K148)),"")</f>
        <v/>
      </c>
      <c r="M150" s="151" t="str">
        <f>IFERROR('12. Hypothèses'!$D$8*MIN(M142,MAX(0,$N$135-L148)),"")</f>
        <v/>
      </c>
      <c r="N150" s="155">
        <f>SUM(D150:M150)</f>
        <v>0</v>
      </c>
    </row>
    <row r="151" spans="1:15" s="188" customFormat="1" ht="10.5" x14ac:dyDescent="0.35">
      <c r="A151" s="187"/>
      <c r="B151" s="187"/>
      <c r="C151" s="150" t="s">
        <v>127</v>
      </c>
      <c r="D151" s="155" t="str">
        <f>IFERROR(D142-D150,"")</f>
        <v/>
      </c>
      <c r="E151" s="155" t="str">
        <f>IFERROR(E142-E150,"")</f>
        <v/>
      </c>
      <c r="F151" s="155" t="str">
        <f t="shared" ref="F151:M151" si="21">IFERROR(F142-F150,"")</f>
        <v/>
      </c>
      <c r="G151" s="155" t="str">
        <f t="shared" si="21"/>
        <v/>
      </c>
      <c r="H151" s="155" t="str">
        <f t="shared" si="21"/>
        <v/>
      </c>
      <c r="I151" s="155" t="str">
        <f t="shared" si="21"/>
        <v/>
      </c>
      <c r="J151" s="155" t="str">
        <f t="shared" si="21"/>
        <v/>
      </c>
      <c r="K151" s="151" t="str">
        <f t="shared" si="21"/>
        <v/>
      </c>
      <c r="L151" s="151" t="str">
        <f t="shared" si="21"/>
        <v/>
      </c>
      <c r="M151" s="151" t="str">
        <f t="shared" si="21"/>
        <v/>
      </c>
      <c r="N151" s="156"/>
      <c r="O151" s="187"/>
    </row>
    <row r="152" spans="1:15" x14ac:dyDescent="0.35">
      <c r="C152" s="150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</row>
    <row r="153" spans="1:15" ht="10.5" x14ac:dyDescent="0.35">
      <c r="C153" s="150" t="s">
        <v>128</v>
      </c>
      <c r="D153" s="151">
        <f>MIN(D151,D165)</f>
        <v>0</v>
      </c>
      <c r="E153" s="151">
        <f>MIN(E151,E165-SUM($D153:D153))</f>
        <v>0</v>
      </c>
      <c r="F153" s="151">
        <f>MIN(F151,F165-SUM($D153:E153))</f>
        <v>0</v>
      </c>
      <c r="G153" s="151">
        <f>MIN(G151,G165-SUM($D153:F153))</f>
        <v>0</v>
      </c>
      <c r="H153" s="151">
        <f>MIN(H151,H165-SUM($D153:G153))</f>
        <v>0</v>
      </c>
      <c r="I153" s="151">
        <f>MIN(I151,I165-SUM($D153:H153))</f>
        <v>0</v>
      </c>
      <c r="J153" s="151">
        <f>MIN(J151,J165-SUM($D153:I153))</f>
        <v>0</v>
      </c>
      <c r="K153" s="151">
        <f>MIN(K151,K165-SUM($D153:J153))</f>
        <v>0</v>
      </c>
      <c r="L153" s="151">
        <f>MIN(L151,L165-SUM($D153:K153))</f>
        <v>0</v>
      </c>
      <c r="M153" s="151">
        <f>MIN(M151,M165-SUM($D153:L153))</f>
        <v>0</v>
      </c>
      <c r="N153" s="156">
        <f>SUM(D153:M153)</f>
        <v>0</v>
      </c>
    </row>
    <row r="154" spans="1:15" s="188" customFormat="1" ht="10.5" x14ac:dyDescent="0.35">
      <c r="A154" s="187"/>
      <c r="B154" s="187"/>
      <c r="C154" s="150" t="s">
        <v>129</v>
      </c>
      <c r="D154" s="155" t="str">
        <f>IFERROR(D151-D153,"")</f>
        <v/>
      </c>
      <c r="E154" s="155" t="str">
        <f t="shared" ref="E154:M154" si="22">IFERROR(E151-E153,"")</f>
        <v/>
      </c>
      <c r="F154" s="155" t="str">
        <f t="shared" si="22"/>
        <v/>
      </c>
      <c r="G154" s="155" t="str">
        <f t="shared" si="22"/>
        <v/>
      </c>
      <c r="H154" s="155" t="str">
        <f t="shared" si="22"/>
        <v/>
      </c>
      <c r="I154" s="155" t="str">
        <f t="shared" si="22"/>
        <v/>
      </c>
      <c r="J154" s="155" t="str">
        <f t="shared" si="22"/>
        <v/>
      </c>
      <c r="K154" s="151" t="str">
        <f t="shared" si="22"/>
        <v/>
      </c>
      <c r="L154" s="151" t="str">
        <f t="shared" si="22"/>
        <v/>
      </c>
      <c r="M154" s="151" t="str">
        <f t="shared" si="22"/>
        <v/>
      </c>
      <c r="N154" s="189"/>
      <c r="O154" s="187"/>
    </row>
    <row r="155" spans="1:15" x14ac:dyDescent="0.35">
      <c r="C155" s="150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</row>
    <row r="156" spans="1:15" ht="10.5" x14ac:dyDescent="0.35">
      <c r="C156" s="150" t="s">
        <v>130</v>
      </c>
      <c r="D156" s="151">
        <f>IF(D154=0,0,IF(SUM($C$156:C156)&lt;($C$146/(1-$C$146))*SUM($D$153:D153),MIN(D154,($C$146/(1-$C$146))*SUM($D$153:D153)-SUM($C$156:C156)),0))</f>
        <v>0</v>
      </c>
      <c r="E156" s="151">
        <f>IF(E154=0,0,IF(SUM($D$156:D156)&lt;($C$146/(1-$C$146))*SUM($D$153:E153),MIN(E154,($C$146/(1-$C$146))*SUM($D$153:E153)-SUM($D$156:D156)),0))</f>
        <v>0</v>
      </c>
      <c r="F156" s="151">
        <f>IF(F154=0,0,IF(SUM($D$156:E156)&lt;($C$146/(1-$C$146))*SUM($D$153:F153),MIN(F154,($C$146/(1-$C$146))*SUM($D$153:F153)-SUM($D$156:E156)),0))</f>
        <v>0</v>
      </c>
      <c r="G156" s="151">
        <f>IF(G154=0,0,IF(SUM($D$156:F156)&lt;($C$146/(1-$C$146))*SUM($D$153:G153),MIN(G154,($C$146/(1-$C$146))*SUM($D$153:G153)-SUM($D$156:F156)),0))</f>
        <v>0</v>
      </c>
      <c r="H156" s="151">
        <f>IF(H154=0,0,IF(SUM($D$156:G156)&lt;($C$146/(1-$C$146))*SUM($D$153:H153),MIN(H154,($C$146/(1-$C$146))*SUM($D$153:H153)-SUM($D$156:G156)),0))</f>
        <v>0</v>
      </c>
      <c r="I156" s="151">
        <f>IF(I154=0,0,IF(SUM($D$156:H156)&lt;($C$146/(1-$C$146))*SUM($D$153:I153),MIN(I154,($C$146/(1-$C$146))*SUM($D$153:I153)-SUM($D$156:H156)),0))</f>
        <v>0</v>
      </c>
      <c r="J156" s="151">
        <f>IF(J154=0,0,IF(SUM($D$156:I156)&lt;($C$146/(1-$C$146))*SUM($D$153:J153),MIN(J154,($C$146/(1-$C$146))*SUM($D$153:J153)-SUM($D$156:I156)),0))</f>
        <v>0</v>
      </c>
      <c r="K156" s="151">
        <f>IF(K154=0,0,IF(SUM($D$156:J156)&lt;($C$146/(1-$C$146))*SUM($D$153:K153),MIN(K154,($C$146/(1-$C$146))*SUM($D$153:K153)-SUM($D$156:J156)),0))</f>
        <v>0</v>
      </c>
      <c r="L156" s="151">
        <f>IF(L154=0,0,IF(SUM($D$156:K156)&lt;($C$146/(1-$C$146))*SUM($D$153:L153),MIN(L154,($C$146/(1-$C$146))*SUM($D$153:L153)-SUM($D$156:K156)),0))</f>
        <v>0</v>
      </c>
      <c r="M156" s="151">
        <f>IF(M154=0,0,IF(SUM($D$156:L156)&lt;($C$146/(1-$C$146))*SUM($D$153:M153),MIN(M154,($C$146/(1-$C$146))*SUM($D$153:M153)-SUM($D$156:L156)),0))</f>
        <v>0</v>
      </c>
      <c r="N156" s="156">
        <f>SUM(D156:M156)</f>
        <v>0</v>
      </c>
    </row>
    <row r="157" spans="1:15" s="188" customFormat="1" ht="10.5" x14ac:dyDescent="0.35">
      <c r="A157" s="187"/>
      <c r="B157" s="187"/>
      <c r="C157" s="150" t="s">
        <v>131</v>
      </c>
      <c r="D157" s="155" t="str">
        <f>IFERROR(D154-D156,"")</f>
        <v/>
      </c>
      <c r="E157" s="155" t="str">
        <f t="shared" ref="E157:M157" si="23">IFERROR(E154-E156,"")</f>
        <v/>
      </c>
      <c r="F157" s="155" t="str">
        <f t="shared" si="23"/>
        <v/>
      </c>
      <c r="G157" s="155" t="str">
        <f t="shared" si="23"/>
        <v/>
      </c>
      <c r="H157" s="155" t="str">
        <f t="shared" si="23"/>
        <v/>
      </c>
      <c r="I157" s="155" t="str">
        <f t="shared" si="23"/>
        <v/>
      </c>
      <c r="J157" s="155" t="str">
        <f t="shared" si="23"/>
        <v/>
      </c>
      <c r="K157" s="151" t="str">
        <f t="shared" si="23"/>
        <v/>
      </c>
      <c r="L157" s="151" t="str">
        <f t="shared" si="23"/>
        <v/>
      </c>
      <c r="M157" s="151" t="str">
        <f t="shared" si="23"/>
        <v/>
      </c>
      <c r="N157" s="189"/>
      <c r="O157" s="187"/>
    </row>
    <row r="158" spans="1:15" x14ac:dyDescent="0.35">
      <c r="C158" s="150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</row>
    <row r="159" spans="1:15" s="188" customFormat="1" ht="10.5" x14ac:dyDescent="0.35">
      <c r="A159" s="187"/>
      <c r="B159" s="187"/>
      <c r="C159" s="150" t="s">
        <v>132</v>
      </c>
      <c r="D159" s="151" t="str">
        <f>IFERROR(IF(D154=0,0,D157*$C$146),"")</f>
        <v/>
      </c>
      <c r="E159" s="151" t="str">
        <f>IFERROR(IF(E154=0,0,E157*$C$146),"")</f>
        <v/>
      </c>
      <c r="F159" s="151" t="str">
        <f t="shared" ref="F159:M159" si="24">IFERROR(IF(F154=0,0,F157*$C$146),"")</f>
        <v/>
      </c>
      <c r="G159" s="151" t="str">
        <f t="shared" si="24"/>
        <v/>
      </c>
      <c r="H159" s="151" t="str">
        <f t="shared" si="24"/>
        <v/>
      </c>
      <c r="I159" s="151" t="str">
        <f t="shared" si="24"/>
        <v/>
      </c>
      <c r="J159" s="151" t="str">
        <f t="shared" si="24"/>
        <v/>
      </c>
      <c r="K159" s="151" t="str">
        <f t="shared" si="24"/>
        <v/>
      </c>
      <c r="L159" s="151" t="str">
        <f t="shared" si="24"/>
        <v/>
      </c>
      <c r="M159" s="151" t="str">
        <f t="shared" si="24"/>
        <v/>
      </c>
      <c r="N159" s="156">
        <f>SUM(D159:M159)</f>
        <v>0</v>
      </c>
      <c r="O159" s="187"/>
    </row>
    <row r="160" spans="1:15" s="188" customFormat="1" ht="11" thickBot="1" x14ac:dyDescent="0.4">
      <c r="A160" s="187"/>
      <c r="B160" s="187"/>
      <c r="C160" s="150" t="s">
        <v>133</v>
      </c>
      <c r="D160" s="155" t="str">
        <f>IFERROR(D157-D159,"")</f>
        <v/>
      </c>
      <c r="E160" s="155" t="str">
        <f t="shared" ref="E160:M160" si="25">IFERROR(E157-E159,"")</f>
        <v/>
      </c>
      <c r="F160" s="155" t="str">
        <f t="shared" si="25"/>
        <v/>
      </c>
      <c r="G160" s="155" t="str">
        <f t="shared" si="25"/>
        <v/>
      </c>
      <c r="H160" s="155" t="str">
        <f t="shared" si="25"/>
        <v/>
      </c>
      <c r="I160" s="155" t="str">
        <f t="shared" si="25"/>
        <v/>
      </c>
      <c r="J160" s="155" t="str">
        <f t="shared" si="25"/>
        <v/>
      </c>
      <c r="K160" s="151" t="str">
        <f t="shared" si="25"/>
        <v/>
      </c>
      <c r="L160" s="151" t="str">
        <f t="shared" si="25"/>
        <v/>
      </c>
      <c r="M160" s="151" t="str">
        <f t="shared" si="25"/>
        <v/>
      </c>
      <c r="N160" s="156">
        <f>SUM(D160:M160)</f>
        <v>0</v>
      </c>
      <c r="O160" s="187"/>
    </row>
    <row r="161" spans="2:22" ht="11.5" thickTop="1" thickBot="1" x14ac:dyDescent="0.4">
      <c r="B161" s="182">
        <v>8</v>
      </c>
      <c r="C161" s="167" t="s">
        <v>77</v>
      </c>
      <c r="D161" s="190"/>
      <c r="E161" s="190"/>
      <c r="F161" s="190"/>
      <c r="G161" s="190"/>
      <c r="H161" s="190"/>
      <c r="I161" s="190"/>
      <c r="J161" s="190"/>
      <c r="K161" s="190"/>
      <c r="L161" s="190"/>
      <c r="M161" s="191"/>
      <c r="N161" s="192">
        <f>N142-N150-N153-N156-N159-N160</f>
        <v>0</v>
      </c>
    </row>
    <row r="162" spans="2:22" ht="11.5" thickTop="1" thickBot="1" x14ac:dyDescent="0.4">
      <c r="B162" s="193"/>
      <c r="C162" s="185">
        <f>'12. Hypothèses'!D17</f>
        <v>0</v>
      </c>
      <c r="D162" s="194"/>
      <c r="E162" s="194"/>
      <c r="F162" s="194"/>
      <c r="G162" s="194"/>
      <c r="H162" s="194"/>
      <c r="I162" s="194"/>
      <c r="J162" s="194"/>
      <c r="K162" s="194"/>
      <c r="L162" s="194"/>
      <c r="M162" s="194"/>
    </row>
    <row r="163" spans="2:22" ht="11" thickTop="1" x14ac:dyDescent="0.35">
      <c r="B163" s="147"/>
      <c r="C163" s="172"/>
      <c r="D163" s="172" t="str">
        <f t="shared" ref="D163:M163" si="26">D147</f>
        <v>Année 1</v>
      </c>
      <c r="E163" s="172" t="str">
        <f t="shared" si="26"/>
        <v>Année 2</v>
      </c>
      <c r="F163" s="172" t="str">
        <f t="shared" si="26"/>
        <v>Année 3</v>
      </c>
      <c r="G163" s="172" t="str">
        <f t="shared" si="26"/>
        <v>Année 4</v>
      </c>
      <c r="H163" s="172" t="str">
        <f t="shared" si="26"/>
        <v>Année 5</v>
      </c>
      <c r="I163" s="172" t="str">
        <f t="shared" si="26"/>
        <v>Année 6</v>
      </c>
      <c r="J163" s="172" t="str">
        <f t="shared" si="26"/>
        <v>Année 7</v>
      </c>
      <c r="K163" s="172" t="str">
        <f t="shared" si="26"/>
        <v>Année 8</v>
      </c>
      <c r="L163" s="172" t="str">
        <f t="shared" si="26"/>
        <v>Année 9</v>
      </c>
      <c r="M163" s="172" t="str">
        <f t="shared" si="26"/>
        <v>Année 10</v>
      </c>
    </row>
    <row r="164" spans="2:22" ht="10.5" x14ac:dyDescent="0.35">
      <c r="C164" s="150" t="s">
        <v>134</v>
      </c>
      <c r="D164" s="192">
        <f t="shared" ref="D164:M164" si="27">IF(D166=0,0,D166*$C$162)</f>
        <v>0</v>
      </c>
      <c r="E164" s="192">
        <f t="shared" si="27"/>
        <v>0</v>
      </c>
      <c r="F164" s="192">
        <f t="shared" si="27"/>
        <v>0</v>
      </c>
      <c r="G164" s="192">
        <f t="shared" si="27"/>
        <v>0</v>
      </c>
      <c r="H164" s="192">
        <f t="shared" si="27"/>
        <v>0</v>
      </c>
      <c r="I164" s="192">
        <f t="shared" si="27"/>
        <v>0</v>
      </c>
      <c r="J164" s="192">
        <f t="shared" si="27"/>
        <v>0</v>
      </c>
      <c r="K164" s="192">
        <f t="shared" si="27"/>
        <v>0</v>
      </c>
      <c r="L164" s="192">
        <f t="shared" si="27"/>
        <v>0</v>
      </c>
      <c r="M164" s="192">
        <f t="shared" si="27"/>
        <v>0</v>
      </c>
      <c r="N164" s="156"/>
    </row>
    <row r="165" spans="2:22" x14ac:dyDescent="0.35">
      <c r="C165" s="150" t="s">
        <v>135</v>
      </c>
      <c r="D165" s="194">
        <f>D164</f>
        <v>0</v>
      </c>
      <c r="E165" s="194">
        <f>D165+E164</f>
        <v>0</v>
      </c>
      <c r="F165" s="194">
        <f t="shared" ref="F165:M165" si="28">E165+F164</f>
        <v>0</v>
      </c>
      <c r="G165" s="194">
        <f t="shared" si="28"/>
        <v>0</v>
      </c>
      <c r="H165" s="194">
        <f t="shared" si="28"/>
        <v>0</v>
      </c>
      <c r="I165" s="194">
        <f t="shared" si="28"/>
        <v>0</v>
      </c>
      <c r="J165" s="194">
        <f t="shared" si="28"/>
        <v>0</v>
      </c>
      <c r="K165" s="194">
        <f t="shared" si="28"/>
        <v>0</v>
      </c>
      <c r="L165" s="194">
        <f t="shared" si="28"/>
        <v>0</v>
      </c>
      <c r="M165" s="194">
        <f t="shared" si="28"/>
        <v>0</v>
      </c>
    </row>
    <row r="166" spans="2:22" x14ac:dyDescent="0.35">
      <c r="C166" s="150" t="s">
        <v>136</v>
      </c>
      <c r="D166" s="192">
        <f>IF(SUM($D$135:D135)&gt;SUM($D$150:D150),D135-D150,0)</f>
        <v>0</v>
      </c>
      <c r="E166" s="192">
        <f>IF(SUM($D$135:E135)&gt;SUM($D$150:E150),D166+E135-E150+D164,0)</f>
        <v>0</v>
      </c>
      <c r="F166" s="192">
        <f>IF(SUM($D$135:F135)&gt;SUM($D$150:F150),E166+F135-F150+E164,0)</f>
        <v>0</v>
      </c>
      <c r="G166" s="192">
        <f>IF(SUM($D$135:G135)&gt;SUM($D$150:G150),F166+G135-G150+F164,0)</f>
        <v>0</v>
      </c>
      <c r="H166" s="192">
        <f>IF(SUM($D$135:H135)&gt;SUM($D$150:H150),G166+H135-H150+G164,0)</f>
        <v>0</v>
      </c>
      <c r="I166" s="192">
        <f>IF(SUM($D$135:I135)&gt;SUM($D$150:I150),H166+I135-I150+H164,0)</f>
        <v>0</v>
      </c>
      <c r="J166" s="192">
        <f>IF(SUM($D$135:J135)&gt;SUM($D$150:J150),I166+J135-J150+I164,0)</f>
        <v>0</v>
      </c>
      <c r="K166" s="192">
        <f>IF(SUM($D$135:K135)&gt;SUM($D$150:K150),J166+K135-K150+J164,0)</f>
        <v>0</v>
      </c>
      <c r="L166" s="192">
        <f>IF(SUM($D$135:L135)&gt;SUM($D$150:L150),K166+L135-L150+K164,0)</f>
        <v>0</v>
      </c>
      <c r="M166" s="192">
        <f>IF(SUM($D$135:M135)&gt;SUM($D$150:M150),L166+M135-M150+L164,0)</f>
        <v>0</v>
      </c>
    </row>
    <row r="167" spans="2:22" x14ac:dyDescent="0.35"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</row>
    <row r="168" spans="2:22" x14ac:dyDescent="0.35">
      <c r="D168" s="195"/>
      <c r="E168" s="195"/>
      <c r="F168" s="195"/>
      <c r="G168" s="195"/>
      <c r="H168" s="195"/>
      <c r="I168" s="195"/>
      <c r="J168" s="195"/>
      <c r="K168" s="195"/>
      <c r="L168" s="195"/>
      <c r="M168" s="195"/>
    </row>
    <row r="171" spans="2:22" x14ac:dyDescent="0.35">
      <c r="D171" s="196"/>
      <c r="E171" s="196"/>
      <c r="F171" s="196"/>
      <c r="G171" s="196"/>
      <c r="H171" s="197"/>
      <c r="I171" s="197"/>
      <c r="J171" s="197"/>
      <c r="K171" s="197"/>
      <c r="L171" s="197"/>
      <c r="M171" s="197"/>
      <c r="N171" s="198"/>
      <c r="P171" s="199"/>
      <c r="Q171" s="199"/>
      <c r="R171" s="199"/>
      <c r="S171" s="199"/>
      <c r="T171" s="199"/>
      <c r="U171" s="199"/>
      <c r="V171" s="199"/>
    </row>
    <row r="172" spans="2:22" x14ac:dyDescent="0.35">
      <c r="D172" s="194"/>
      <c r="E172" s="194"/>
      <c r="F172" s="194"/>
      <c r="G172" s="194"/>
      <c r="H172" s="194"/>
      <c r="I172" s="194"/>
      <c r="J172" s="194"/>
      <c r="K172" s="194"/>
      <c r="L172" s="194"/>
      <c r="M172" s="194"/>
    </row>
    <row r="177" spans="5:13" x14ac:dyDescent="0.35">
      <c r="E177" s="194"/>
      <c r="F177" s="194"/>
      <c r="G177" s="194"/>
      <c r="H177" s="194"/>
      <c r="I177" s="194"/>
      <c r="J177" s="194"/>
      <c r="K177" s="194"/>
      <c r="L177" s="194"/>
      <c r="M177" s="194"/>
    </row>
  </sheetData>
  <conditionalFormatting sqref="D17:M46 D90:M119">
    <cfRule type="cellIs" dxfId="7" priority="8" operator="equal">
      <formula>0</formula>
    </cfRule>
  </conditionalFormatting>
  <conditionalFormatting sqref="D17:M46">
    <cfRule type="expression" dxfId="6" priority="5">
      <formula>OR(D17="",D17=0)</formula>
    </cfRule>
    <cfRule type="expression" dxfId="5" priority="6">
      <formula>AND(D17&lt;&gt;"",D17&lt;&gt;0)</formula>
    </cfRule>
  </conditionalFormatting>
  <conditionalFormatting sqref="D54:M83">
    <cfRule type="expression" dxfId="4" priority="3">
      <formula>AND(D54&lt;&gt;"",D54&lt;&gt;0)</formula>
    </cfRule>
    <cfRule type="expression" dxfId="3" priority="4">
      <formula>OR(D54="",D54=0)</formula>
    </cfRule>
    <cfRule type="cellIs" dxfId="2" priority="7" operator="equal">
      <formula>0</formula>
    </cfRule>
  </conditionalFormatting>
  <conditionalFormatting sqref="D90:M119">
    <cfRule type="expression" dxfId="1" priority="1">
      <formula>AND(D90&lt;&gt;0,D90&lt;&gt;"")</formula>
    </cfRule>
    <cfRule type="expression" dxfId="0" priority="2">
      <formula>OR(D90="",D90=0)</formula>
    </cfRule>
  </conditionalFormatting>
  <pageMargins left="0.7" right="0.7" top="0.75" bottom="0.75" header="0.3" footer="0.3"/>
  <pageSetup paperSize="9" scale="3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999C4-CEBC-4B39-9939-EF1E5071A571}">
  <sheetPr codeName="Sheet21"/>
  <dimension ref="A1:O34"/>
  <sheetViews>
    <sheetView showGridLines="0" zoomScale="70" zoomScaleNormal="70" workbookViewId="0"/>
  </sheetViews>
  <sheetFormatPr defaultRowHeight="14" x14ac:dyDescent="0.35"/>
  <cols>
    <col min="1" max="2" width="4.08984375" style="1" customWidth="1"/>
    <col min="3" max="3" width="65.453125" style="30" customWidth="1"/>
    <col min="4" max="4" width="44.08984375" style="30" bestFit="1" customWidth="1"/>
    <col min="5" max="6" width="18.36328125" style="30" bestFit="1" customWidth="1"/>
    <col min="7" max="7" width="10.7265625" style="30" bestFit="1" customWidth="1"/>
    <col min="8" max="8" width="33.26953125" style="30" customWidth="1"/>
    <col min="9" max="12" width="19.1796875" style="30" customWidth="1"/>
    <col min="13" max="15" width="41.1796875" style="30" customWidth="1"/>
    <col min="16" max="16384" width="8.7265625" style="30"/>
  </cols>
  <sheetData>
    <row r="1" spans="3:15" s="1" customFormat="1" ht="39.5" customHeight="1" x14ac:dyDescent="0.6">
      <c r="C1" s="27" t="str" cm="1">
        <f t="array" aca="1" ref="C1" ca="1">MID(CELL("filename",A1), FIND("]",CELL("filename",A1))+1,31)</f>
        <v>15. Équipe Dédiée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3:15" s="1" customFormat="1" x14ac:dyDescent="0.35"/>
    <row r="3" spans="3:15" x14ac:dyDescent="0.35">
      <c r="C3" s="34" t="s">
        <v>163</v>
      </c>
      <c r="D3" s="1"/>
    </row>
    <row r="4" spans="3:15" x14ac:dyDescent="0.35">
      <c r="D4" s="1"/>
    </row>
    <row r="5" spans="3:15" x14ac:dyDescent="0.35">
      <c r="C5" s="34" t="s">
        <v>11</v>
      </c>
      <c r="D5" s="65"/>
    </row>
    <row r="7" spans="3:15" x14ac:dyDescent="0.35">
      <c r="C7" s="34" t="s">
        <v>164</v>
      </c>
      <c r="D7" s="65"/>
    </row>
    <row r="9" spans="3:15" x14ac:dyDescent="0.35">
      <c r="C9" s="34" t="s">
        <v>165</v>
      </c>
      <c r="D9" s="66" t="str">
        <f>IFERROR('15. Équipe Dédiée'!$D$7/'5. Équipe'!$D$7,"")</f>
        <v/>
      </c>
    </row>
    <row r="11" spans="3:15" x14ac:dyDescent="0.35">
      <c r="C11" s="34" t="s">
        <v>166</v>
      </c>
      <c r="D11" s="65"/>
    </row>
    <row r="12" spans="3:15" x14ac:dyDescent="0.35">
      <c r="D12" s="1"/>
    </row>
    <row r="13" spans="3:15" x14ac:dyDescent="0.35">
      <c r="C13" s="34" t="s">
        <v>167</v>
      </c>
      <c r="D13" s="67" t="s">
        <v>186</v>
      </c>
    </row>
    <row r="14" spans="3:15" x14ac:dyDescent="0.35">
      <c r="C14" s="34"/>
      <c r="D14" s="224"/>
    </row>
    <row r="15" spans="3:15" x14ac:dyDescent="0.35">
      <c r="C15" s="34" t="s">
        <v>231</v>
      </c>
      <c r="D15" s="1"/>
      <c r="E15" s="1"/>
      <c r="F15" s="43"/>
      <c r="G15" s="1"/>
      <c r="H15" s="1"/>
    </row>
    <row r="16" spans="3:15" x14ac:dyDescent="0.35">
      <c r="D16" s="1"/>
      <c r="E16" s="1"/>
      <c r="F16" s="43"/>
      <c r="G16" s="1"/>
      <c r="H16" s="1"/>
    </row>
    <row r="17" spans="3:8" x14ac:dyDescent="0.35">
      <c r="C17" s="31" t="s">
        <v>14</v>
      </c>
      <c r="D17" s="32" t="s">
        <v>1</v>
      </c>
      <c r="E17" s="33" t="s">
        <v>140</v>
      </c>
      <c r="F17" s="32" t="s">
        <v>141</v>
      </c>
      <c r="G17" s="33" t="s">
        <v>2</v>
      </c>
      <c r="H17" s="33" t="s">
        <v>184</v>
      </c>
    </row>
    <row r="18" spans="3:8" x14ac:dyDescent="0.35">
      <c r="C18" s="35"/>
      <c r="D18" s="35"/>
      <c r="E18" s="35"/>
      <c r="F18" s="35"/>
      <c r="G18" s="35"/>
      <c r="H18" s="35"/>
    </row>
    <row r="19" spans="3:8" x14ac:dyDescent="0.35">
      <c r="C19" s="35"/>
      <c r="D19" s="35"/>
      <c r="E19" s="35"/>
      <c r="F19" s="35"/>
      <c r="G19" s="35"/>
      <c r="H19" s="35"/>
    </row>
    <row r="20" spans="3:8" x14ac:dyDescent="0.35">
      <c r="C20" s="35"/>
      <c r="D20" s="35"/>
      <c r="E20" s="35"/>
      <c r="F20" s="35"/>
      <c r="G20" s="35"/>
      <c r="H20" s="35"/>
    </row>
    <row r="21" spans="3:8" x14ac:dyDescent="0.35">
      <c r="C21" s="35"/>
      <c r="D21" s="35"/>
      <c r="E21" s="35"/>
      <c r="F21" s="35"/>
      <c r="G21" s="35"/>
      <c r="H21" s="35"/>
    </row>
    <row r="22" spans="3:8" x14ac:dyDescent="0.35">
      <c r="C22" s="35"/>
      <c r="D22" s="35"/>
      <c r="E22" s="35"/>
      <c r="F22" s="35"/>
      <c r="G22" s="35"/>
      <c r="H22" s="35"/>
    </row>
    <row r="23" spans="3:8" x14ac:dyDescent="0.35">
      <c r="C23" s="35"/>
      <c r="D23" s="35"/>
      <c r="E23" s="35"/>
      <c r="F23" s="35"/>
      <c r="G23" s="35"/>
      <c r="H23" s="35"/>
    </row>
    <row r="24" spans="3:8" x14ac:dyDescent="0.35">
      <c r="C24" s="35"/>
      <c r="D24" s="35"/>
      <c r="E24" s="35"/>
      <c r="F24" s="35"/>
      <c r="G24" s="35"/>
      <c r="H24" s="35"/>
    </row>
    <row r="25" spans="3:8" x14ac:dyDescent="0.35">
      <c r="C25" s="35"/>
      <c r="D25" s="35"/>
      <c r="E25" s="35"/>
      <c r="F25" s="35"/>
      <c r="G25" s="35"/>
      <c r="H25" s="35"/>
    </row>
    <row r="26" spans="3:8" x14ac:dyDescent="0.35">
      <c r="C26" s="35"/>
      <c r="D26" s="35"/>
      <c r="E26" s="35"/>
      <c r="F26" s="35"/>
      <c r="G26" s="35"/>
      <c r="H26" s="35"/>
    </row>
    <row r="27" spans="3:8" x14ac:dyDescent="0.35">
      <c r="C27" s="35"/>
      <c r="D27" s="35"/>
      <c r="E27" s="35"/>
      <c r="F27" s="35"/>
      <c r="G27" s="35"/>
      <c r="H27" s="35"/>
    </row>
    <row r="29" spans="3:8" x14ac:dyDescent="0.35">
      <c r="C29" s="34" t="s">
        <v>198</v>
      </c>
      <c r="D29" s="67" t="s">
        <v>186</v>
      </c>
    </row>
    <row r="30" spans="3:8" x14ac:dyDescent="0.35">
      <c r="C30" s="34"/>
      <c r="D30" s="224"/>
    </row>
    <row r="31" spans="3:8" x14ac:dyDescent="0.35">
      <c r="C31" s="34" t="s">
        <v>197</v>
      </c>
      <c r="D31" s="1"/>
      <c r="E31" s="1"/>
      <c r="F31" s="43"/>
      <c r="G31" s="1"/>
      <c r="H31" s="1"/>
    </row>
    <row r="32" spans="3:8" x14ac:dyDescent="0.35">
      <c r="C32" s="34" t="s">
        <v>142</v>
      </c>
      <c r="D32" s="1"/>
      <c r="E32" s="1"/>
      <c r="F32" s="43"/>
      <c r="G32" s="1"/>
      <c r="H32" s="1"/>
    </row>
    <row r="33" spans="3:8" x14ac:dyDescent="0.35">
      <c r="D33" s="1"/>
      <c r="E33" s="1"/>
      <c r="F33" s="43"/>
      <c r="G33" s="1"/>
      <c r="H33" s="1"/>
    </row>
    <row r="34" spans="3:8" ht="45" customHeight="1" x14ac:dyDescent="0.35">
      <c r="C34" s="269"/>
      <c r="D34" s="277"/>
      <c r="E34" s="277"/>
      <c r="F34" s="277"/>
      <c r="G34" s="277"/>
      <c r="H34" s="270"/>
    </row>
  </sheetData>
  <mergeCells count="1">
    <mergeCell ref="C34:H34"/>
  </mergeCells>
  <dataValidations count="1">
    <dataValidation type="list" allowBlank="1" showInputMessage="1" showErrorMessage="1" sqref="D5" xr:uid="{2E06DF78-F566-471D-BCDD-F37110881F78}">
      <formula1>"Oui,Non"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Structure</vt:lpstr>
      <vt:lpstr>Introduction</vt:lpstr>
      <vt:lpstr>2. AuM</vt:lpstr>
      <vt:lpstr>5. Équipe</vt:lpstr>
      <vt:lpstr>6. Expertise</vt:lpstr>
      <vt:lpstr>7. Track Record</vt:lpstr>
      <vt:lpstr>12. Output</vt:lpstr>
      <vt:lpstr>12. Hypothèses</vt:lpstr>
      <vt:lpstr>12. Backup&gt;&gt;&gt;</vt:lpstr>
      <vt:lpstr>12. Waterfall</vt:lpstr>
      <vt:lpstr>15. Équipe Dédiée</vt:lpstr>
      <vt:lpstr>'12. Hypothèses'!Print_Area</vt:lpstr>
      <vt:lpstr>'12. Output'!Print_Area</vt:lpstr>
      <vt:lpstr>'12. Waterfall'!Print_Area</vt:lpstr>
      <vt:lpstr>Introduction!Print_Area</vt:lpstr>
      <vt:lpstr>'12. Hypothèses'!Semestres</vt:lpstr>
      <vt:lpstr>'12. Hypothèses'!Sortie</vt:lpstr>
      <vt:lpstr>'12. Hypothèses'!Sortie2</vt:lpstr>
      <vt:lpstr>'12. Hypothèses'!total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lcorbeau@jasmincapital.com</dc:creator>
  <cp:lastModifiedBy>Pedro Marzano</cp:lastModifiedBy>
  <dcterms:created xsi:type="dcterms:W3CDTF">2025-02-14T11:07:40Z</dcterms:created>
  <dcterms:modified xsi:type="dcterms:W3CDTF">2025-03-14T19:22:15Z</dcterms:modified>
</cp:coreProperties>
</file>